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6" windowWidth="11292" windowHeight="5580" firstSheet="4" activeTab="7"/>
  </bookViews>
  <sheets>
    <sheet name="AMJ" sheetId="6" r:id="rId1"/>
    <sheet name="SISTEMATIKA" sheetId="5" r:id="rId2"/>
    <sheet name="LPPD" sheetId="9" r:id="rId3"/>
    <sheet name="ASET TETAP" sheetId="10" r:id="rId4"/>
    <sheet name="ASET TDK TETAP" sheetId="11" r:id="rId5"/>
    <sheet name="ASET TETAP 2017" sheetId="12" r:id="rId6"/>
    <sheet name="ASET TDK TETAP 2017" sheetId="13" r:id="rId7"/>
    <sheet name="Kekayaan desa" sheetId="14" r:id="rId8"/>
    <sheet name="Sheet1" sheetId="15" r:id="rId9"/>
  </sheets>
  <definedNames>
    <definedName name="_xlnm.Print_Area" localSheetId="7">'Kekayaan desa'!$A$1:$R$109</definedName>
    <definedName name="_xlnm.Print_Titles" localSheetId="4">'ASET TDK TETAP'!$6:$8</definedName>
    <definedName name="_xlnm.Print_Titles" localSheetId="3">'ASET TETAP'!$6:$7</definedName>
  </definedNames>
  <calcPr calcId="124519"/>
</workbook>
</file>

<file path=xl/calcChain.xml><?xml version="1.0" encoding="utf-8"?>
<calcChain xmlns="http://schemas.openxmlformats.org/spreadsheetml/2006/main">
  <c r="E85" i="13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0"/>
  <c r="O49"/>
  <c r="O48"/>
  <c r="O47"/>
  <c r="O46"/>
  <c r="O45"/>
  <c r="O44"/>
  <c r="O43"/>
  <c r="O42"/>
  <c r="O41"/>
  <c r="O40"/>
  <c r="O38"/>
  <c r="O37"/>
  <c r="O35"/>
  <c r="O34"/>
  <c r="O33"/>
  <c r="O32"/>
  <c r="O31"/>
  <c r="O30"/>
  <c r="O29"/>
  <c r="O28"/>
  <c r="O27"/>
  <c r="O26"/>
  <c r="O25"/>
  <c r="O24"/>
  <c r="O23"/>
  <c r="O22"/>
  <c r="O21"/>
  <c r="O20"/>
  <c r="O19"/>
  <c r="E18"/>
  <c r="O18" s="1"/>
  <c r="E17"/>
  <c r="O17" s="1"/>
  <c r="O16"/>
  <c r="O15"/>
  <c r="O14"/>
  <c r="O13"/>
  <c r="O12"/>
  <c r="O11"/>
  <c r="O10"/>
  <c r="O9"/>
  <c r="J35" i="12"/>
  <c r="I35"/>
  <c r="F35"/>
  <c r="E35"/>
  <c r="D35"/>
  <c r="G34"/>
  <c r="H34" s="1"/>
  <c r="G33"/>
  <c r="H33" s="1"/>
  <c r="G32"/>
  <c r="H32" s="1"/>
  <c r="G31"/>
  <c r="H31" s="1"/>
  <c r="G30"/>
  <c r="H30" s="1"/>
  <c r="G29"/>
  <c r="H29" s="1"/>
  <c r="G28"/>
  <c r="H28" s="1"/>
  <c r="G27"/>
  <c r="H27" s="1"/>
  <c r="G26"/>
  <c r="H26" s="1"/>
  <c r="H25"/>
  <c r="G25"/>
  <c r="G24"/>
  <c r="H24" s="1"/>
  <c r="H23"/>
  <c r="G23"/>
  <c r="G22"/>
  <c r="H22" s="1"/>
  <c r="G21"/>
  <c r="H21" s="1"/>
  <c r="G20"/>
  <c r="H20" s="1"/>
  <c r="H19"/>
  <c r="G19"/>
  <c r="G18"/>
  <c r="H18" s="1"/>
  <c r="H17"/>
  <c r="G17"/>
  <c r="G16"/>
  <c r="H16" s="1"/>
  <c r="G15"/>
  <c r="H15" s="1"/>
  <c r="G14"/>
  <c r="H14" s="1"/>
  <c r="G13"/>
  <c r="H13" s="1"/>
  <c r="G12"/>
  <c r="H12" s="1"/>
  <c r="H11"/>
  <c r="G11"/>
  <c r="G10"/>
  <c r="H10" s="1"/>
  <c r="G9"/>
  <c r="H9" s="1"/>
  <c r="G8"/>
  <c r="O59" i="11"/>
  <c r="O60"/>
  <c r="O61"/>
  <c r="O62"/>
  <c r="O63"/>
  <c r="O64"/>
  <c r="O65"/>
  <c r="O66"/>
  <c r="O67"/>
  <c r="O68"/>
  <c r="O69"/>
  <c r="O70"/>
  <c r="O58"/>
  <c r="O53"/>
  <c r="O52"/>
  <c r="O51"/>
  <c r="O50"/>
  <c r="O49"/>
  <c r="O48"/>
  <c r="O47"/>
  <c r="O46"/>
  <c r="O45"/>
  <c r="O44"/>
  <c r="O43"/>
  <c r="O42"/>
  <c r="O40"/>
  <c r="O39"/>
  <c r="O37"/>
  <c r="O36"/>
  <c r="O35"/>
  <c r="O34"/>
  <c r="O33"/>
  <c r="O32"/>
  <c r="O31"/>
  <c r="O30"/>
  <c r="O29"/>
  <c r="O28"/>
  <c r="O27"/>
  <c r="O26"/>
  <c r="O25"/>
  <c r="O24"/>
  <c r="O22"/>
  <c r="O21"/>
  <c r="O20"/>
  <c r="O19"/>
  <c r="E18"/>
  <c r="O18" s="1"/>
  <c r="E17"/>
  <c r="E71" s="1"/>
  <c r="O71" s="1"/>
  <c r="O16"/>
  <c r="O15"/>
  <c r="O14"/>
  <c r="O13"/>
  <c r="O12"/>
  <c r="O11"/>
  <c r="O10"/>
  <c r="O9"/>
  <c r="J35" i="10"/>
  <c r="I35"/>
  <c r="F35"/>
  <c r="E35"/>
  <c r="D35"/>
  <c r="H34"/>
  <c r="G34"/>
  <c r="H33"/>
  <c r="G33"/>
  <c r="H32"/>
  <c r="G32"/>
  <c r="H31"/>
  <c r="G31"/>
  <c r="H30"/>
  <c r="G30"/>
  <c r="H29"/>
  <c r="G29"/>
  <c r="H28"/>
  <c r="G28"/>
  <c r="H27"/>
  <c r="G27"/>
  <c r="H26"/>
  <c r="G26"/>
  <c r="H25"/>
  <c r="G25"/>
  <c r="H24"/>
  <c r="G24"/>
  <c r="H23"/>
  <c r="G23"/>
  <c r="H22"/>
  <c r="G22"/>
  <c r="H21"/>
  <c r="G21"/>
  <c r="H20"/>
  <c r="G20"/>
  <c r="H19"/>
  <c r="G19"/>
  <c r="H18"/>
  <c r="G18"/>
  <c r="H17"/>
  <c r="G17"/>
  <c r="H16"/>
  <c r="G16"/>
  <c r="H15"/>
  <c r="G15"/>
  <c r="H14"/>
  <c r="G14"/>
  <c r="H13"/>
  <c r="G13"/>
  <c r="H12"/>
  <c r="G12"/>
  <c r="H11"/>
  <c r="G11"/>
  <c r="H10"/>
  <c r="G10"/>
  <c r="H9"/>
  <c r="G9"/>
  <c r="H8"/>
  <c r="G8"/>
  <c r="G35" s="1"/>
  <c r="T10" i="9"/>
  <c r="Q10"/>
  <c r="N10"/>
  <c r="K10"/>
  <c r="T6"/>
  <c r="Q6"/>
  <c r="N6"/>
  <c r="K6"/>
  <c r="H6"/>
  <c r="E6"/>
  <c r="L424" i="6"/>
  <c r="L425"/>
  <c r="L426"/>
  <c r="L423"/>
  <c r="J424"/>
  <c r="J425"/>
  <c r="J426"/>
  <c r="J423"/>
  <c r="H424"/>
  <c r="H425"/>
  <c r="H426"/>
  <c r="H423"/>
  <c r="L412"/>
  <c r="L413"/>
  <c r="L414"/>
  <c r="L411"/>
  <c r="J412"/>
  <c r="J413"/>
  <c r="J414"/>
  <c r="J411"/>
  <c r="H412"/>
  <c r="H413"/>
  <c r="H414"/>
  <c r="H411"/>
  <c r="Q427"/>
  <c r="R426"/>
  <c r="R425"/>
  <c r="R424"/>
  <c r="R423"/>
  <c r="Q415"/>
  <c r="R414"/>
  <c r="R413"/>
  <c r="R412"/>
  <c r="R411"/>
  <c r="Q401"/>
  <c r="P401"/>
  <c r="L383"/>
  <c r="L384"/>
  <c r="L385"/>
  <c r="L386"/>
  <c r="L382"/>
  <c r="J383"/>
  <c r="J384"/>
  <c r="J385"/>
  <c r="J386"/>
  <c r="J382"/>
  <c r="H383"/>
  <c r="H384"/>
  <c r="H385"/>
  <c r="H386"/>
  <c r="H382"/>
  <c r="Q387"/>
  <c r="R386"/>
  <c r="R385"/>
  <c r="R384"/>
  <c r="R383"/>
  <c r="R382"/>
  <c r="Q182"/>
  <c r="P182"/>
  <c r="L150"/>
  <c r="L151"/>
  <c r="L152"/>
  <c r="L153"/>
  <c r="L154"/>
  <c r="L155"/>
  <c r="L156"/>
  <c r="L149"/>
  <c r="J150"/>
  <c r="J151"/>
  <c r="J152"/>
  <c r="J153"/>
  <c r="J154"/>
  <c r="J155"/>
  <c r="J156"/>
  <c r="J149"/>
  <c r="H150"/>
  <c r="H151"/>
  <c r="H152"/>
  <c r="H153"/>
  <c r="H154"/>
  <c r="H155"/>
  <c r="H156"/>
  <c r="H149"/>
  <c r="Q157"/>
  <c r="R156"/>
  <c r="R155"/>
  <c r="R154"/>
  <c r="R153"/>
  <c r="R152"/>
  <c r="R151"/>
  <c r="R150"/>
  <c r="R149"/>
  <c r="L135"/>
  <c r="L136"/>
  <c r="L137"/>
  <c r="L134"/>
  <c r="J135"/>
  <c r="J136"/>
  <c r="J137"/>
  <c r="J134"/>
  <c r="H135"/>
  <c r="H136"/>
  <c r="H137"/>
  <c r="H134"/>
  <c r="R137"/>
  <c r="R136"/>
  <c r="R135"/>
  <c r="R134"/>
  <c r="Q126"/>
  <c r="R125"/>
  <c r="R124"/>
  <c r="R123"/>
  <c r="R122"/>
  <c r="L123"/>
  <c r="L124"/>
  <c r="L125"/>
  <c r="L122"/>
  <c r="J123"/>
  <c r="J124"/>
  <c r="J125"/>
  <c r="J122"/>
  <c r="H123"/>
  <c r="H124"/>
  <c r="H125"/>
  <c r="H122"/>
  <c r="Q109"/>
  <c r="R105" s="1"/>
  <c r="R109" s="1"/>
  <c r="R106"/>
  <c r="L106"/>
  <c r="L107"/>
  <c r="L108"/>
  <c r="L105"/>
  <c r="J106"/>
  <c r="J107"/>
  <c r="J108"/>
  <c r="J105"/>
  <c r="H106"/>
  <c r="H107"/>
  <c r="H108"/>
  <c r="H105"/>
  <c r="Q96"/>
  <c r="R95"/>
  <c r="R94"/>
  <c r="R93"/>
  <c r="R92"/>
  <c r="R91"/>
  <c r="L92"/>
  <c r="L93"/>
  <c r="L94"/>
  <c r="L95"/>
  <c r="L91"/>
  <c r="J92"/>
  <c r="J93"/>
  <c r="J94"/>
  <c r="J95"/>
  <c r="J91"/>
  <c r="H92"/>
  <c r="H93"/>
  <c r="H94"/>
  <c r="H95"/>
  <c r="H91"/>
  <c r="Q83"/>
  <c r="R82"/>
  <c r="R81"/>
  <c r="R80"/>
  <c r="R79"/>
  <c r="R78"/>
  <c r="R77"/>
  <c r="R76"/>
  <c r="R75"/>
  <c r="R74"/>
  <c r="R73"/>
  <c r="R72"/>
  <c r="R71"/>
  <c r="R70"/>
  <c r="R69"/>
  <c r="R68"/>
  <c r="R67"/>
  <c r="R66"/>
  <c r="R65"/>
  <c r="R64"/>
  <c r="R63"/>
  <c r="R62"/>
  <c r="R83" s="1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62"/>
  <c r="Q46"/>
  <c r="R45"/>
  <c r="R44"/>
  <c r="R43"/>
  <c r="R42"/>
  <c r="R41"/>
  <c r="R40"/>
  <c r="R39"/>
  <c r="R38"/>
  <c r="R37"/>
  <c r="R36"/>
  <c r="R35"/>
  <c r="L36"/>
  <c r="L37"/>
  <c r="L38"/>
  <c r="L39"/>
  <c r="L40"/>
  <c r="L41"/>
  <c r="L42"/>
  <c r="L43"/>
  <c r="L44"/>
  <c r="L45"/>
  <c r="L35"/>
  <c r="J36"/>
  <c r="J37"/>
  <c r="J38"/>
  <c r="J39"/>
  <c r="J40"/>
  <c r="J41"/>
  <c r="J42"/>
  <c r="J43"/>
  <c r="J44"/>
  <c r="J45"/>
  <c r="J35"/>
  <c r="H45"/>
  <c r="H36"/>
  <c r="H37"/>
  <c r="H38"/>
  <c r="H39"/>
  <c r="H40"/>
  <c r="H41"/>
  <c r="H42"/>
  <c r="H43"/>
  <c r="H44"/>
  <c r="H35"/>
  <c r="R20"/>
  <c r="R19"/>
  <c r="R18"/>
  <c r="R17"/>
  <c r="R16"/>
  <c r="R15"/>
  <c r="R14"/>
  <c r="R13"/>
  <c r="R12"/>
  <c r="R11"/>
  <c r="R10"/>
  <c r="R9"/>
  <c r="R8"/>
  <c r="R7"/>
  <c r="L8"/>
  <c r="L9"/>
  <c r="L10"/>
  <c r="L11"/>
  <c r="L12"/>
  <c r="L13"/>
  <c r="L14"/>
  <c r="L15"/>
  <c r="L16"/>
  <c r="L17"/>
  <c r="L18"/>
  <c r="L19"/>
  <c r="L20"/>
  <c r="L7"/>
  <c r="J8"/>
  <c r="J9"/>
  <c r="J10"/>
  <c r="J11"/>
  <c r="J12"/>
  <c r="J13"/>
  <c r="J14"/>
  <c r="J15"/>
  <c r="J16"/>
  <c r="J17"/>
  <c r="J18"/>
  <c r="J19"/>
  <c r="J20"/>
  <c r="J7"/>
  <c r="H8"/>
  <c r="H9"/>
  <c r="H10"/>
  <c r="H11"/>
  <c r="H12"/>
  <c r="H13"/>
  <c r="H14"/>
  <c r="H15"/>
  <c r="H16"/>
  <c r="H17"/>
  <c r="H18"/>
  <c r="H19"/>
  <c r="H20"/>
  <c r="H7"/>
  <c r="M427"/>
  <c r="N426"/>
  <c r="N425"/>
  <c r="N424"/>
  <c r="N423"/>
  <c r="M415"/>
  <c r="N414"/>
  <c r="N413"/>
  <c r="N412"/>
  <c r="N411"/>
  <c r="M401"/>
  <c r="L401"/>
  <c r="M387"/>
  <c r="N386"/>
  <c r="N385"/>
  <c r="N384"/>
  <c r="N383"/>
  <c r="N382"/>
  <c r="G35" i="12" l="1"/>
  <c r="O85" i="13"/>
  <c r="H8" i="12"/>
  <c r="H35" s="1"/>
  <c r="N427" i="6"/>
  <c r="R126"/>
  <c r="R387"/>
  <c r="R427"/>
  <c r="H35" i="10"/>
  <c r="N387" i="6"/>
  <c r="N415"/>
  <c r="R46"/>
  <c r="R96"/>
  <c r="R415"/>
  <c r="R157"/>
  <c r="O17" i="11"/>
  <c r="M182" i="6"/>
  <c r="L182"/>
  <c r="M157"/>
  <c r="N156"/>
  <c r="N155"/>
  <c r="N154"/>
  <c r="N153"/>
  <c r="N152"/>
  <c r="N151"/>
  <c r="N150"/>
  <c r="N149"/>
  <c r="N137"/>
  <c r="N136"/>
  <c r="N135"/>
  <c r="N134"/>
  <c r="M126"/>
  <c r="N124"/>
  <c r="N123"/>
  <c r="N122"/>
  <c r="M106"/>
  <c r="N106" s="1"/>
  <c r="N105"/>
  <c r="N109" s="1"/>
  <c r="M96"/>
  <c r="N95"/>
  <c r="N94"/>
  <c r="N93"/>
  <c r="N92"/>
  <c r="N91"/>
  <c r="M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83" s="1"/>
  <c r="M46"/>
  <c r="N45"/>
  <c r="N44"/>
  <c r="N43"/>
  <c r="N42"/>
  <c r="N41"/>
  <c r="N40"/>
  <c r="N39"/>
  <c r="N38"/>
  <c r="N37"/>
  <c r="N36"/>
  <c r="N35"/>
  <c r="N46" s="1"/>
  <c r="M21"/>
  <c r="N20"/>
  <c r="N19"/>
  <c r="N18"/>
  <c r="N17"/>
  <c r="N16"/>
  <c r="N15"/>
  <c r="N14"/>
  <c r="N13"/>
  <c r="N12"/>
  <c r="N11"/>
  <c r="N10"/>
  <c r="N9"/>
  <c r="N8"/>
  <c r="N7"/>
  <c r="O427"/>
  <c r="P426"/>
  <c r="P425"/>
  <c r="P424"/>
  <c r="P423"/>
  <c r="P427" s="1"/>
  <c r="K427"/>
  <c r="L427"/>
  <c r="I427"/>
  <c r="J427"/>
  <c r="O415"/>
  <c r="P414"/>
  <c r="P413"/>
  <c r="P412"/>
  <c r="P411"/>
  <c r="K415"/>
  <c r="L415"/>
  <c r="I415"/>
  <c r="J415"/>
  <c r="O401"/>
  <c r="N401"/>
  <c r="K401"/>
  <c r="J401"/>
  <c r="I401"/>
  <c r="H401"/>
  <c r="O387"/>
  <c r="P386"/>
  <c r="P385"/>
  <c r="P384"/>
  <c r="P383"/>
  <c r="P382"/>
  <c r="K387"/>
  <c r="L387"/>
  <c r="I387"/>
  <c r="J387"/>
  <c r="O182"/>
  <c r="N182"/>
  <c r="K182"/>
  <c r="J182"/>
  <c r="I182"/>
  <c r="H182"/>
  <c r="O157"/>
  <c r="P156"/>
  <c r="P155"/>
  <c r="P154"/>
  <c r="P153"/>
  <c r="P152"/>
  <c r="P151"/>
  <c r="P150"/>
  <c r="P149"/>
  <c r="P157" s="1"/>
  <c r="K157"/>
  <c r="L157"/>
  <c r="I157"/>
  <c r="J157"/>
  <c r="P137"/>
  <c r="P136"/>
  <c r="P135"/>
  <c r="P134"/>
  <c r="O126"/>
  <c r="P125"/>
  <c r="P124"/>
  <c r="P123"/>
  <c r="P122"/>
  <c r="K126"/>
  <c r="L126"/>
  <c r="I126"/>
  <c r="J126"/>
  <c r="O109"/>
  <c r="P106" s="1"/>
  <c r="P105"/>
  <c r="K109"/>
  <c r="L109"/>
  <c r="I109"/>
  <c r="J109"/>
  <c r="O96"/>
  <c r="P95"/>
  <c r="P94"/>
  <c r="P93"/>
  <c r="P92"/>
  <c r="P91"/>
  <c r="K96"/>
  <c r="L96"/>
  <c r="I96"/>
  <c r="J96"/>
  <c r="O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83" s="1"/>
  <c r="K83"/>
  <c r="L83"/>
  <c r="I83"/>
  <c r="J83"/>
  <c r="O46"/>
  <c r="P45"/>
  <c r="P44"/>
  <c r="P43"/>
  <c r="P42"/>
  <c r="P41"/>
  <c r="P40"/>
  <c r="P39"/>
  <c r="P38"/>
  <c r="P37"/>
  <c r="P36"/>
  <c r="P35"/>
  <c r="P46" s="1"/>
  <c r="K46"/>
  <c r="L46"/>
  <c r="I46"/>
  <c r="J46"/>
  <c r="Q21"/>
  <c r="R21"/>
  <c r="O21"/>
  <c r="P20"/>
  <c r="P19"/>
  <c r="P18"/>
  <c r="P17"/>
  <c r="P16"/>
  <c r="P15"/>
  <c r="P14"/>
  <c r="P13"/>
  <c r="P12"/>
  <c r="P11"/>
  <c r="P10"/>
  <c r="P9"/>
  <c r="P8"/>
  <c r="P7"/>
  <c r="K21"/>
  <c r="L21"/>
  <c r="I21"/>
  <c r="J21"/>
  <c r="G427"/>
  <c r="H427"/>
  <c r="G415"/>
  <c r="H415"/>
  <c r="G401"/>
  <c r="F401"/>
  <c r="G387"/>
  <c r="H387"/>
  <c r="G182"/>
  <c r="F182"/>
  <c r="G157"/>
  <c r="H157"/>
  <c r="G126"/>
  <c r="H126"/>
  <c r="G109"/>
  <c r="H109"/>
  <c r="G96"/>
  <c r="H96"/>
  <c r="G83"/>
  <c r="H83"/>
  <c r="G46"/>
  <c r="H46"/>
  <c r="G21"/>
  <c r="H21"/>
  <c r="P109" l="1"/>
  <c r="P21"/>
  <c r="P126"/>
  <c r="P387"/>
  <c r="P415"/>
  <c r="P96"/>
  <c r="N96"/>
  <c r="N126"/>
  <c r="N157"/>
  <c r="N21"/>
</calcChain>
</file>

<file path=xl/sharedStrings.xml><?xml version="1.0" encoding="utf-8"?>
<sst xmlns="http://schemas.openxmlformats.org/spreadsheetml/2006/main" count="3978" uniqueCount="877">
  <si>
    <t>Prosentase</t>
  </si>
  <si>
    <t>Lapangan</t>
  </si>
  <si>
    <t>1.   Jumlah penduduk dirinci menurut kelompok umur</t>
  </si>
  <si>
    <t>Kelompok Umur (tahun)</t>
  </si>
  <si>
    <t>Jumlah Penduduk (Jiwa)</t>
  </si>
  <si>
    <t>0 - 4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</si>
  <si>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</si>
  <si>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</si>
  <si>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</si>
  <si>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</si>
  <si>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</si>
  <si>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</si>
  <si>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</si>
  <si>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</si>
  <si>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</si>
  <si>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</si>
  <si>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+</t>
  </si>
  <si>
    <t>5 - 9</t>
  </si>
  <si>
    <t>10 - 14</t>
  </si>
  <si>
    <t>JUMLAH</t>
  </si>
  <si>
    <t>Tingkat Pendidikan</t>
  </si>
  <si>
    <t>Tabel  3  :  Jumlah Penduduk 5 tahun keatas dirinci menurut tingkat pendidikan</t>
  </si>
  <si>
    <t>Jml. Penduduk (Jiwa)</t>
  </si>
  <si>
    <t>Belum Sekolah</t>
  </si>
  <si>
    <t>Tidak Pernah Sekolah</t>
  </si>
  <si>
    <t>Taman Kanak-kanak</t>
  </si>
  <si>
    <t>Tidak Tamat SD</t>
  </si>
  <si>
    <t>Belum Tamat SD</t>
  </si>
  <si>
    <t>Tamat SD</t>
  </si>
  <si>
    <t>Tamat SLTP</t>
  </si>
  <si>
    <t>Tamat SLTA</t>
  </si>
  <si>
    <t>Tamat Akademi</t>
  </si>
  <si>
    <t>Tamat S - 1</t>
  </si>
  <si>
    <t>Tamat S - 2</t>
  </si>
  <si>
    <t>Jumlah</t>
  </si>
  <si>
    <t>Mata Pencaharian Penduduk</t>
  </si>
  <si>
    <t>Mata Pencaharian</t>
  </si>
  <si>
    <t>Buruh Tani</t>
  </si>
  <si>
    <t>Petani Penggarap</t>
  </si>
  <si>
    <t>Petani Sendiri</t>
  </si>
  <si>
    <t>Peternak Ayam Petelur</t>
  </si>
  <si>
    <t>Peternak Ayam Pedaging</t>
  </si>
  <si>
    <t>Peternak Kambing &gt; 10</t>
  </si>
  <si>
    <t>Peternak Sapi &gt; 10</t>
  </si>
  <si>
    <t>Peternak Kerbau &gt; 10</t>
  </si>
  <si>
    <t>Penggali Batu, Pasir dsb</t>
  </si>
  <si>
    <t>Bangunan</t>
  </si>
  <si>
    <t>Pedagang</t>
  </si>
  <si>
    <t>Ojek</t>
  </si>
  <si>
    <t>Sopir /Kernet</t>
  </si>
  <si>
    <t>Kusir</t>
  </si>
  <si>
    <t>Industri Kecil</t>
  </si>
  <si>
    <t>PNS</t>
  </si>
  <si>
    <t>PNS Honorer / Kontrak</t>
  </si>
  <si>
    <t>TNI</t>
  </si>
  <si>
    <t>Polri</t>
  </si>
  <si>
    <t>Pensiun</t>
  </si>
  <si>
    <t>Lainnya</t>
  </si>
  <si>
    <t>Agama</t>
  </si>
  <si>
    <t>Islam</t>
  </si>
  <si>
    <t>Katolik</t>
  </si>
  <si>
    <t>Kristen</t>
  </si>
  <si>
    <t>Budha</t>
  </si>
  <si>
    <t>Hindu</t>
  </si>
  <si>
    <t>Kepemilikan Kartu Tanda Penduduk</t>
  </si>
  <si>
    <t>Penduduk umur 17 tahun keatas yg memiliki  KTP</t>
  </si>
  <si>
    <t>Penduduk    sudah   nikah   yg   memiliki KTP</t>
  </si>
  <si>
    <t>Penduduk sudah nikah yg  belum memiliki KTP</t>
  </si>
  <si>
    <t>Penduduk umur 17 tahun keatas yg blm memiliki  KTP</t>
  </si>
  <si>
    <t>Kepemilikan KTP</t>
  </si>
  <si>
    <t>Kepemilikan Kartu Kepala Keluarga</t>
  </si>
  <si>
    <t>a.   Jumlah Rumah Tangga (KK) yang telah memiliki kartu KK</t>
  </si>
  <si>
    <t>b.   Jumlah Rumah Tangga (KK) yang belum memiliki kartu KK</t>
  </si>
  <si>
    <t>Kepemilikan Akte Kelahiran</t>
  </si>
  <si>
    <t xml:space="preserve">JUMLAH  </t>
  </si>
  <si>
    <t>Kepesertaan Keluarga Berencana</t>
  </si>
  <si>
    <t>Jumlah Peserta KB</t>
  </si>
  <si>
    <t>Jumlah  PUS</t>
  </si>
  <si>
    <t>MOP</t>
  </si>
  <si>
    <t>MOW</t>
  </si>
  <si>
    <t>IUD Spiral</t>
  </si>
  <si>
    <t>Kondom</t>
  </si>
  <si>
    <t>Implant / Susuk</t>
  </si>
  <si>
    <t>Suntik</t>
  </si>
  <si>
    <t>Pil</t>
  </si>
  <si>
    <t>Uraian</t>
  </si>
  <si>
    <t>Sarana Perhubungan</t>
  </si>
  <si>
    <t>Jenis Jalan</t>
  </si>
  <si>
    <t>Kondisi (Km)</t>
  </si>
  <si>
    <t>Baik</t>
  </si>
  <si>
    <t>Rusak</t>
  </si>
  <si>
    <t>Rusak Berat</t>
  </si>
  <si>
    <t>Jalan antar desa</t>
  </si>
  <si>
    <t>Jalan antar dusun</t>
  </si>
  <si>
    <t>Jalan lingkungan dusun</t>
  </si>
  <si>
    <t>Jenis Jembatan</t>
  </si>
  <si>
    <t>Sepeda Ontel</t>
  </si>
  <si>
    <t>Sepeda Motor Dinas dan Non Dinas</t>
  </si>
  <si>
    <t>Mobil Dinas</t>
  </si>
  <si>
    <t>Mobil Pribadi</t>
  </si>
  <si>
    <t>Angkutan umum (Angkot, Angkudes, Mikro dsb)</t>
  </si>
  <si>
    <t>Angkutan Barang</t>
  </si>
  <si>
    <t>Becak</t>
  </si>
  <si>
    <t>Andong / Dokar</t>
  </si>
  <si>
    <t>Jenis Sarana Transpotasi</t>
  </si>
  <si>
    <t>Jumlah (buah)</t>
  </si>
  <si>
    <t>Jenis Sarana Komunikasi</t>
  </si>
  <si>
    <t>Radio</t>
  </si>
  <si>
    <t>Telepon</t>
  </si>
  <si>
    <t>Anggota ORARI</t>
  </si>
  <si>
    <t>Anggota RAPI</t>
  </si>
  <si>
    <t>Wartel / Jastel / TUT dsb</t>
  </si>
  <si>
    <t>Akses Sinyal HP</t>
  </si>
  <si>
    <t>Ada</t>
  </si>
  <si>
    <t>Sarana Perekonomian Desa</t>
  </si>
  <si>
    <t>Pasar ikan</t>
  </si>
  <si>
    <t>Pasar hewan</t>
  </si>
  <si>
    <t>Toko / Warung / Kelontong</t>
  </si>
  <si>
    <t>Warung makan</t>
  </si>
  <si>
    <t>Toko besi dan bangunan</t>
  </si>
  <si>
    <t>Kios yang menyediakan Saprotan</t>
  </si>
  <si>
    <t>Jenis Sarana Perekonomian</t>
  </si>
  <si>
    <t>Koperasi</t>
  </si>
  <si>
    <t>BMT</t>
  </si>
  <si>
    <t>Bank</t>
  </si>
  <si>
    <t>Kelompok Simpin</t>
  </si>
  <si>
    <t>Perindustrian</t>
  </si>
  <si>
    <t>Industri pangan</t>
  </si>
  <si>
    <t>Industri sandang dan kulit</t>
  </si>
  <si>
    <t>Kerajinan umum</t>
  </si>
  <si>
    <t>Kimia dan industri</t>
  </si>
  <si>
    <t>Logam</t>
  </si>
  <si>
    <t>Jenis Sarana Industri</t>
  </si>
  <si>
    <t>Jumlah ( buah )</t>
  </si>
  <si>
    <t>Jenis Kegiatan Industri</t>
  </si>
  <si>
    <t>Tenaga Kerja (orang)</t>
  </si>
  <si>
    <t>Nilai Produksi/Th (Rp)</t>
  </si>
  <si>
    <t>Usaha Persewaan</t>
  </si>
  <si>
    <t>Jenis Usaha</t>
  </si>
  <si>
    <t>Tratag</t>
  </si>
  <si>
    <t>Meja kursi</t>
  </si>
  <si>
    <t>Piring / Gelas / Sendok / (Gerabah)</t>
  </si>
  <si>
    <t>Sound system</t>
  </si>
  <si>
    <t>Pakaian pengantin</t>
  </si>
  <si>
    <t>Rumah sewa</t>
  </si>
  <si>
    <t>Rental CD</t>
  </si>
  <si>
    <t>Play station (PS)</t>
  </si>
  <si>
    <t>Rental mobil</t>
  </si>
  <si>
    <t>Usaha Sektor Jasa</t>
  </si>
  <si>
    <t>Tukang batu</t>
  </si>
  <si>
    <t>Tukang kayu</t>
  </si>
  <si>
    <t>Tukang foto</t>
  </si>
  <si>
    <t>Sablon / percetakan</t>
  </si>
  <si>
    <t>Tukang cukur</t>
  </si>
  <si>
    <t>Sol sepatu</t>
  </si>
  <si>
    <t>Tukang patri</t>
  </si>
  <si>
    <t>Pande besi</t>
  </si>
  <si>
    <t>Las</t>
  </si>
  <si>
    <t>Pijat</t>
  </si>
  <si>
    <t>Reparasi elektronik</t>
  </si>
  <si>
    <t>Reparasi jam</t>
  </si>
  <si>
    <t>Reparasi sepeda ontel</t>
  </si>
  <si>
    <t>Bengkel sepeda motor</t>
  </si>
  <si>
    <t>Bengkel mobil</t>
  </si>
  <si>
    <t>Salon kecantikan</t>
  </si>
  <si>
    <t>Rias pengantin</t>
  </si>
  <si>
    <t>Sanggar senam / Fitnes centre</t>
  </si>
  <si>
    <t>Lembaga kursus bahasa / mata pelajaran</t>
  </si>
  <si>
    <t>Lembaga kursus ketrampilan</t>
  </si>
  <si>
    <t>Kondisi Sosial Budaya Desa</t>
  </si>
  <si>
    <t>1.   Pendidikan</t>
  </si>
  <si>
    <t>Jenis / Jenjang</t>
  </si>
  <si>
    <t>Murid / Santri</t>
  </si>
  <si>
    <t>Guru / Pengasuh</t>
  </si>
  <si>
    <t>Ket</t>
  </si>
  <si>
    <t>Taman kanak-kanak</t>
  </si>
  <si>
    <t>Ponpres</t>
  </si>
  <si>
    <t>MI Negeri</t>
  </si>
  <si>
    <r>
      <t>2.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Kesehatan</t>
    </r>
  </si>
  <si>
    <t>Puskesmas</t>
  </si>
  <si>
    <t>Puskesmas Pembantu</t>
  </si>
  <si>
    <t>Polindes</t>
  </si>
  <si>
    <t>Pos Yandu</t>
  </si>
  <si>
    <t>Rumah Bersalin</t>
  </si>
  <si>
    <t>Toko Obat</t>
  </si>
  <si>
    <t>Jenis Sarana</t>
  </si>
  <si>
    <t>Dokter</t>
  </si>
  <si>
    <t>Perawat / Mantri</t>
  </si>
  <si>
    <t>Bidan</t>
  </si>
  <si>
    <t>Dukun Bayi</t>
  </si>
  <si>
    <t>Tabib / Tenaga Kesehatan Alternatif</t>
  </si>
  <si>
    <t>Jumlah Rumah Tangga  ( KK )</t>
  </si>
  <si>
    <t>Jumlah Rumah Tangga yang menggunakan air sumur</t>
  </si>
  <si>
    <t>Jumlah Rumah Tangga yang menggunakan air PDAM</t>
  </si>
  <si>
    <t>Jumlah Rumah Tangga yang menggunakan air dari mata air selain sumur dan PDAM</t>
  </si>
  <si>
    <t>Jumlah Rumah Tangga yang tidak menggunakan air bersih</t>
  </si>
  <si>
    <t>Jumlah Rumah Tangga yang menggunakan Septi Tank</t>
  </si>
  <si>
    <t>Jumlah Rumah Tangga yang tidak menggunakan Septi Tank</t>
  </si>
  <si>
    <t>Jumlah MCK Umum</t>
  </si>
  <si>
    <t>Pra  KS</t>
  </si>
  <si>
    <t>KS  I</t>
  </si>
  <si>
    <t>KS  II</t>
  </si>
  <si>
    <t>KS  III</t>
  </si>
  <si>
    <t>KS  II+</t>
  </si>
  <si>
    <t>J u m l a h</t>
  </si>
  <si>
    <t>Tahapan Keluarga</t>
  </si>
  <si>
    <t>Keluarga</t>
  </si>
  <si>
    <t>Rumah</t>
  </si>
  <si>
    <t>Milik Sendiri</t>
  </si>
  <si>
    <t>Milik Orang Tua</t>
  </si>
  <si>
    <t>Kondisi Perumahan</t>
  </si>
  <si>
    <t xml:space="preserve">Jumlah </t>
  </si>
  <si>
    <t>Rumah dinding tembok / batu</t>
  </si>
  <si>
    <t>Rumah dinding sebagian tembok</t>
  </si>
  <si>
    <t>Rumah dinding kayu / seng</t>
  </si>
  <si>
    <t>Rumah dinding bamboo / gedek</t>
  </si>
  <si>
    <t>Rumah lantai keramik / marmer</t>
  </si>
  <si>
    <t>Rumah lantai sebagian keramik</t>
  </si>
  <si>
    <t>Rumah lantai plester</t>
  </si>
  <si>
    <t>Rumah lantai tanah</t>
  </si>
  <si>
    <t>Jumlah Pedagang asongan</t>
  </si>
  <si>
    <t>Jumlah Pengamen</t>
  </si>
  <si>
    <t>Jumlah Pengemis</t>
  </si>
  <si>
    <t>Jumlah Pemulung</t>
  </si>
  <si>
    <t>Jumlah Pengangsak (pencari sisa panen)</t>
  </si>
  <si>
    <t>Jumlah  Sarjana yang belum bekerja</t>
  </si>
  <si>
    <t>U r a i a n</t>
  </si>
  <si>
    <t>Bibir Sumbing</t>
  </si>
  <si>
    <t>Tuna Wicara / Bisu</t>
  </si>
  <si>
    <t>Tuna Rungu / Tuli</t>
  </si>
  <si>
    <t>Tuna Netra / Buta</t>
  </si>
  <si>
    <t>Lumpuh</t>
  </si>
  <si>
    <t>Sakit Jiwa / Gila</t>
  </si>
  <si>
    <t>Cacat mental (Idiot, embisil, debil)</t>
  </si>
  <si>
    <t>WTA</t>
  </si>
  <si>
    <t>Yatim Piatu</t>
  </si>
  <si>
    <t>Fakir Miskin</t>
  </si>
  <si>
    <t>Pembunuhan</t>
  </si>
  <si>
    <t>Perkelahian</t>
  </si>
  <si>
    <t>Penganiayaan</t>
  </si>
  <si>
    <t>Pencurian</t>
  </si>
  <si>
    <t>Penipuan</t>
  </si>
  <si>
    <t>Perkosaan</t>
  </si>
  <si>
    <t>Perjudian (yang berurusan dengan polisi)</t>
  </si>
  <si>
    <t>Kasus Narkoba</t>
  </si>
  <si>
    <t>Penghuni  LP</t>
  </si>
  <si>
    <t>Mantan Penghuni  LP</t>
  </si>
  <si>
    <t>Kondisi</t>
  </si>
  <si>
    <t>Masjid</t>
  </si>
  <si>
    <t>Mushola</t>
  </si>
  <si>
    <t>Gereja</t>
  </si>
  <si>
    <t>Kapel</t>
  </si>
  <si>
    <t>Vihara</t>
  </si>
  <si>
    <t>v</t>
  </si>
  <si>
    <t>Pura</t>
  </si>
  <si>
    <t>Nikah</t>
  </si>
  <si>
    <t>Talak</t>
  </si>
  <si>
    <t>Cerai</t>
  </si>
  <si>
    <t>Rujuk</t>
  </si>
  <si>
    <t>Lapangan Sepak bola</t>
  </si>
  <si>
    <t>Lapangan Volley</t>
  </si>
  <si>
    <t>Lapangan Bulu tangkis</t>
  </si>
  <si>
    <t>Lapengan Tenis</t>
  </si>
  <si>
    <t>Lapangan Tenis meja</t>
  </si>
  <si>
    <t>Lapangan Basket</t>
  </si>
  <si>
    <t>Sanggar Senam</t>
  </si>
  <si>
    <t>Obyek Wisata  (sebutkan)</t>
  </si>
  <si>
    <t>Jumlah Klub Sepak bola</t>
  </si>
  <si>
    <t>Jumlah Klub Volley</t>
  </si>
  <si>
    <t>Jumlah Klub Bulu tangkis</t>
  </si>
  <si>
    <t>Jumlah Klub Tenis</t>
  </si>
  <si>
    <t>Jumlah Klub Tenis meja</t>
  </si>
  <si>
    <t>Jumlah Klub Basket</t>
  </si>
  <si>
    <t>Jumlah Klub Senam</t>
  </si>
  <si>
    <t>Kondisi Ekonomi, Sosial dan Budaya</t>
  </si>
  <si>
    <t>3.   Kesejahteraan Sosial</t>
  </si>
  <si>
    <t>4.   Keamanan dan Ketertiban</t>
  </si>
  <si>
    <t>6.   Olah Raga dan Rekreasi</t>
  </si>
  <si>
    <t>5.   Keagamaan</t>
  </si>
  <si>
    <t>a.</t>
  </si>
  <si>
    <t>b.</t>
  </si>
  <si>
    <t>c.</t>
  </si>
  <si>
    <t>-</t>
  </si>
  <si>
    <t>Perubahan / Mutasi</t>
  </si>
  <si>
    <t>Lahir</t>
  </si>
  <si>
    <t>Mati</t>
  </si>
  <si>
    <t>Datang</t>
  </si>
  <si>
    <t>Pindah / Pergi</t>
  </si>
  <si>
    <t>Jml. Jiwa</t>
  </si>
  <si>
    <t>Mutasi / Perubahan Penduduk</t>
  </si>
  <si>
    <t>Tabel  9  :  Partisipasi masyarakat dalam ber-KB</t>
  </si>
  <si>
    <t>Tabel  10  :  Kondisi jalan dan jembatan desa</t>
  </si>
  <si>
    <t>Tabel  11  :  Kondisi jembatan desa</t>
  </si>
  <si>
    <t>Tabel  12  :  Jumlah Sarana Transpotasi</t>
  </si>
  <si>
    <t>Tabel  13  :  Jumlah Sarana Komunikasi</t>
  </si>
  <si>
    <t>Tabel  14  :  Jumlah Sarana Perekonomian</t>
  </si>
  <si>
    <t>Tabel  15  :  Jumlah Kegiatan Industri</t>
  </si>
  <si>
    <t>Tabel  16  :  Nilai Produksi dan jumlah tenaga kerja terserap kegiatan industri</t>
  </si>
  <si>
    <t>Tabel  17  :  Jumlah Usaha Persewaan</t>
  </si>
  <si>
    <t>Tabel  18  :  Jumlah Usaha Sektor Jasa</t>
  </si>
  <si>
    <t>Tabel  20  :  Jumlah Sarana Kesehatan</t>
  </si>
  <si>
    <t>Tabel  21  :   Jumlah Tenaga Kesehatan</t>
  </si>
  <si>
    <t>Tabel  22  :   Kondisi Kesehatan Keluarga</t>
  </si>
  <si>
    <t>Tabel  23  :   Kesejahteraan Sosial</t>
  </si>
  <si>
    <t>Tabel  24  :   Jumlah Rumah Tangga menurut Kepemilikan Rumah</t>
  </si>
  <si>
    <t>Tabel  25  :   Kondisi Perumahan menurut Dinding yang dipakai</t>
  </si>
  <si>
    <t>Tabel  26  :   Kondisi Perumahan menurut Lantai rumah</t>
  </si>
  <si>
    <t>Tabel  27  :   Pekerja Anak dan Pengangguran Intelektual</t>
  </si>
  <si>
    <t>Tabel  28  :   Penyandang Masalah Kesejahteraan Sosial</t>
  </si>
  <si>
    <t>Tabel  29  :   Gangguan Keamanan dan Ketertiban Masyarakat Desa</t>
  </si>
  <si>
    <t>Tabel  30  :  Jumlah Sarana Ibadah</t>
  </si>
  <si>
    <t>Tabel  31  :   Jumlah Nikah, Talak, Cerai, Rujuk  ( NTCR )</t>
  </si>
  <si>
    <t>Tabel  32  :   Jumlah Sarana Olah Raga</t>
  </si>
  <si>
    <t>Tabel  33  :   Jumlah Klub Olah Raga</t>
  </si>
  <si>
    <t>Potensi Unggulan Desa</t>
  </si>
  <si>
    <t>1.   Kerupuk jagung</t>
  </si>
  <si>
    <t>3.   Kopi Arabika</t>
  </si>
  <si>
    <t>2.   Kacang Snerek dan produk olahannya</t>
  </si>
  <si>
    <t>4.   Sapi perah / produk susunya</t>
  </si>
  <si>
    <t>5.   Domba ekor gemuk dan lokal</t>
  </si>
  <si>
    <t>Pertumbuhan Ekonomi</t>
  </si>
  <si>
    <t>6.   Hasil pertanian lainnya seperti sayuran dan hortikultura.</t>
  </si>
  <si>
    <t>7.   Kelompok pedagang sayur keliling</t>
  </si>
  <si>
    <t>PERBEDAAN SISTEMATIKA</t>
  </si>
  <si>
    <t>Permendagri Nomor 35 Tahun 2007</t>
  </si>
  <si>
    <t>Tentang Pedoman Umum Tatacara Pelaporan dan Pertanggungjawaban Penyelenggaraan Pemerintah Desa</t>
  </si>
  <si>
    <t>LPPD  AKHIR TAHUN ANGGARAN</t>
  </si>
  <si>
    <t>BAB I PENDAHULUAN</t>
  </si>
  <si>
    <t>A.   DASAR HUKUM</t>
  </si>
  <si>
    <t>B.   GAMBARAN UMUM DESA</t>
  </si>
  <si>
    <t>1.  Kondisi Geografis</t>
  </si>
  <si>
    <t>2.  Gambaran Umum Demografis</t>
  </si>
  <si>
    <t>3.  Kondisi Ekonomi</t>
  </si>
  <si>
    <t>LKPJ  AKHIR TAHUN ANGGARAN</t>
  </si>
  <si>
    <t>a.  Potensi Unggulan Desa</t>
  </si>
  <si>
    <t>b.  Pertumbuhan Ekonomi / PDRB</t>
  </si>
  <si>
    <t>BAB II RPJM DESA</t>
  </si>
  <si>
    <t>A.   Visi dan Misi</t>
  </si>
  <si>
    <t>B.   Strategi dan Arah Kebijakan Desa</t>
  </si>
  <si>
    <t>C.   Prioritas Desa</t>
  </si>
  <si>
    <t>BAB III  KEWENANGAN DESA</t>
  </si>
  <si>
    <t>A.   URUSAN HAK ASAL USUL DESA</t>
  </si>
  <si>
    <t>1.  Pelaksanaan Kegiatan</t>
  </si>
  <si>
    <t>2.  Tingkat Pencapaian</t>
  </si>
  <si>
    <t>3.  Satuan Pelaksana Kegiatan Desa</t>
  </si>
  <si>
    <t>4.  Data Perangkat Desa</t>
  </si>
  <si>
    <t>7.  Sarana dan Prasarana</t>
  </si>
  <si>
    <t>8.  Permasalahan dan Penyelesaian</t>
  </si>
  <si>
    <t>B.   URUSAN PEMERINTAHAN YANG DISERAHKAN KABUPATEN</t>
  </si>
  <si>
    <t>3.  Realisasi Program dan Kegiatan</t>
  </si>
  <si>
    <t>4.  Satuan Pelaksana Kegiatan Desa</t>
  </si>
  <si>
    <t>5.  Data Perangkat Desa</t>
  </si>
  <si>
    <t>6.  Alokasi dan Realisasi Anggaran</t>
  </si>
  <si>
    <t>7.  Permasalahan dan Penyelesaian</t>
  </si>
  <si>
    <t>BAB  IV TUGAS PEMBANTUAN</t>
  </si>
  <si>
    <t>A.   TUGAS PEMBANTUAN YANG DITRIMA</t>
  </si>
  <si>
    <t>1.  Dasar Hukum</t>
  </si>
  <si>
    <t>2.  Instansi pemberi Tugas Pembantuan</t>
  </si>
  <si>
    <t>3.  Pelaksana Kegiatan</t>
  </si>
  <si>
    <t>4.  Realisasi Pelaksanaan Program dan Kegiatan</t>
  </si>
  <si>
    <t>5.  Sumber dan Jumlah Anggaran yg digunakan</t>
  </si>
  <si>
    <t>6.  Satuan Pelaksana Kegiatan Desa</t>
  </si>
  <si>
    <t>B.   TUGAS PEMBATUAN YANG DIBERIKAN</t>
  </si>
  <si>
    <t>2.  Urusan Pemerintahan yg Ditugaspembatuankan</t>
  </si>
  <si>
    <t>3.  Sumber dan Jumlah Anggaran</t>
  </si>
  <si>
    <t>4.  Sarana dan Prasarana</t>
  </si>
  <si>
    <t>BAB  V  URUSAN PEMERINTAHAN LAINNYA</t>
  </si>
  <si>
    <t>A.   KERJASAMA ANTAR DESA</t>
  </si>
  <si>
    <t>1.  Desa yang diajak kerjasama</t>
  </si>
  <si>
    <t>2.  Dasar Hukum</t>
  </si>
  <si>
    <t>3.  Bidang Kerjasama</t>
  </si>
  <si>
    <t>4.  Nama Kegiatan</t>
  </si>
  <si>
    <t>5.  Satuan Pelaksana Kegiatan Desa</t>
  </si>
  <si>
    <t>6.  Data Perangkat</t>
  </si>
  <si>
    <t>7.  Sumber dan Jumlah Anggaran</t>
  </si>
  <si>
    <t>8.  Jangka Waktu Kerjasama</t>
  </si>
  <si>
    <t>9.  Hasil Kerjasama</t>
  </si>
  <si>
    <t>10. Permasalahan dan Penyelesaian</t>
  </si>
  <si>
    <t>B.   KERJASAMA DENGAN PIHAK KETIGA</t>
  </si>
  <si>
    <t>1.  Mitra yang diajak Kerjasama</t>
  </si>
  <si>
    <t>6.  Sumber dan Jumlah Anggaran</t>
  </si>
  <si>
    <t>7.  Jangka Waktu Kerjasama</t>
  </si>
  <si>
    <t>8.  Hasil Kerjasama</t>
  </si>
  <si>
    <t>9.  Permasalahan dan Penyelesaian</t>
  </si>
  <si>
    <t>C.   BATAS DESA</t>
  </si>
  <si>
    <t>1.  Sengketa Batas Desa</t>
  </si>
  <si>
    <t>2.  Penyelesaian yang dilakukan</t>
  </si>
  <si>
    <t>3.  Satuan Kerja Perangkat yg Menyelenggarakan</t>
  </si>
  <si>
    <t>4.  Data Pegawai</t>
  </si>
  <si>
    <t>D.   PENCEGAHAN dan PENANGGULANGAN BENCANA</t>
  </si>
  <si>
    <t>1.   Bencana yang terjadi dan Penanggulangannya</t>
  </si>
  <si>
    <t>2.  Status Bencana</t>
  </si>
  <si>
    <t>4.  Antisipasi Desa</t>
  </si>
  <si>
    <t>5.  Satuan Kerja Perangkat Desa yang Menangani</t>
  </si>
  <si>
    <t xml:space="preserve">     Bencana</t>
  </si>
  <si>
    <t>6.  Kelembagaan yang dibentuk</t>
  </si>
  <si>
    <t>7.  Potensi Bencana yg diperkirakan terjadi</t>
  </si>
  <si>
    <t>LPPD  &amp;  LKPJ</t>
  </si>
  <si>
    <t>BAB  III  KEBIJAKAN UMUM PENGELOLAAN KEUANGAN DESA</t>
  </si>
  <si>
    <t>A.   PENGELOLAAN PENDAPATAN DESA</t>
  </si>
  <si>
    <t>1.  Intesifikasi dan Ekstensifikasi</t>
  </si>
  <si>
    <t>2.  Target dan Realisasi Pendapatan</t>
  </si>
  <si>
    <t>3.  Permasalahan dan Penyelesaian</t>
  </si>
  <si>
    <t>B.   PENGELOLAAN BELANJA DESA</t>
  </si>
  <si>
    <t>1.  Kebijakan Umum Keuangan Desa</t>
  </si>
  <si>
    <t>2.  Target dan Realisasi Belanja</t>
  </si>
  <si>
    <t>BAB  IV  PENYELENGGARAAN URUSAN PEMERINTAHAN DESA</t>
  </si>
  <si>
    <t>2.  Realisasi Pelaksanaan Kegiatan</t>
  </si>
  <si>
    <t>B.   TUGAS PEMBANTUAN YANG DIBERIKAN</t>
  </si>
  <si>
    <t>1.  Program dan Kegiatan</t>
  </si>
  <si>
    <r>
      <rPr>
        <sz val="10"/>
        <color theme="1"/>
        <rFont val="Calibri"/>
        <family val="2"/>
        <scheme val="minor"/>
      </rPr>
      <t>B</t>
    </r>
    <r>
      <rPr>
        <sz val="9"/>
        <color theme="1"/>
        <rFont val="Calibri"/>
        <family val="2"/>
        <charset val="1"/>
        <scheme val="minor"/>
      </rPr>
      <t>.   URUSAN PEMERINTAHAN YANG DISERAHKAN KABUPATEN</t>
    </r>
  </si>
  <si>
    <t>BAB  V  PENYELENGGARAAN TUGAS PEMBANTUAN</t>
  </si>
  <si>
    <t>A.   TUGAS PEMBANTUAN YANG DITERIMA</t>
  </si>
  <si>
    <t>3.  Satuan Kerja Perangkat Desa</t>
  </si>
  <si>
    <t>4.  Kegiatan yang diterima</t>
  </si>
  <si>
    <t>5.  Sumber dan Jumlah Anggaran</t>
  </si>
  <si>
    <t>6.  Permasalahan dan Penyelesaian</t>
  </si>
  <si>
    <t>Penduduk umur 15 tahun keatas yg belum punya A.K</t>
  </si>
  <si>
    <t>Penduduk umur 0 – 7 tahun yg belum memiliki A.K</t>
  </si>
  <si>
    <t>Penduduk umur 8 – 14 tahun yg belum memiliki A.K</t>
  </si>
  <si>
    <t>Penduduk yang telah memiliki Akte Kelahiran</t>
  </si>
  <si>
    <t>Jembatan antar desa</t>
  </si>
  <si>
    <t>Jembatan antar dusun</t>
  </si>
  <si>
    <t>Jembatan  lingkungan dusun</t>
  </si>
  <si>
    <t>Televisi</t>
  </si>
  <si>
    <t>Foto copy</t>
  </si>
  <si>
    <t>Paud</t>
  </si>
  <si>
    <r>
      <t xml:space="preserve">Unit Kesenian  (sebutkan),  </t>
    </r>
    <r>
      <rPr>
        <sz val="10"/>
        <color theme="1"/>
        <rFont val="Times New Roman"/>
        <family val="1"/>
      </rPr>
      <t>( wayang kulit, warok, rebana,drumb band dll )</t>
    </r>
  </si>
  <si>
    <t>Ada beberapa potensi desa yang bisa dikembangkan menjadi unggulan desa a.l :</t>
  </si>
  <si>
    <t xml:space="preserve">Dari berbagai potensi yang ada seperti tersebut diatas ternyata bisa meningkatkan </t>
  </si>
  <si>
    <t xml:space="preserve">Kapencar mengandalkan dari hasil tanaman tembakau yang sebelumnya menjadi </t>
  </si>
  <si>
    <t>andalan.</t>
  </si>
  <si>
    <t>TPA / TPQ Dusun Kapencar</t>
  </si>
  <si>
    <t>TPA / TPQ Dusun Sontonayan</t>
  </si>
  <si>
    <t>:  1.567  KK</t>
  </si>
  <si>
    <t>:      --    KK</t>
  </si>
  <si>
    <t>ekonomi dan mereka adalah para manula, namun yang generasi sekarang sudah</t>
  </si>
  <si>
    <t>cukup kesadaran masalah pendidikan terbukti ada lulusan akademi, S1 dan S2.</t>
  </si>
  <si>
    <t>Masih ada  706 orang ( 13,23 % ) yang tidak pernah sekolah karena masalah</t>
  </si>
  <si>
    <t>Penganut agama didesa Kapencar sangat beraneka ragam ada Islam, Katholik,</t>
  </si>
  <si>
    <t>Budha dan Hindu,  namun kebanyakan beragama Islam yaitu  90,17 %</t>
  </si>
  <si>
    <t>Masih ada penduduk yang belum ber KTP, mereka kebanyakan para manula</t>
  </si>
  <si>
    <t>dengan alasan tidak pernah pergi kemana-mana.</t>
  </si>
  <si>
    <t>Jumlah kelahiran masih cukup tinggi apalagi apabila tahun sebelumnya hasil</t>
  </si>
  <si>
    <t>panen tembakau menguntungkan, sehingga banyak pemuda pemudi yang menikah.</t>
  </si>
  <si>
    <t>Alat kontrasepsi yang paling diminati oleh para PUS yaitu implant, sedangkan yang</t>
  </si>
  <si>
    <t>paling kurang diminati adalah kondom.  Dari data diatas menunjukkan partisipasi</t>
  </si>
  <si>
    <t>masyarakat dalam ber KB cukup baik.</t>
  </si>
  <si>
    <t>Kerusakan jalan didesa Kapencar masuk kategori rusak ringan karena hanya rolak</t>
  </si>
  <si>
    <t>yang rusak dan sebagian masih jalan tanah.</t>
  </si>
  <si>
    <t>Penambahan kendaraan bermotor roda dua maupun roda empat sangat drastis, hal</t>
  </si>
  <si>
    <t>mereka kebanyakan untuk membeli kendaraan dan membangun rumah.</t>
  </si>
  <si>
    <t>Pasar umum / lokal</t>
  </si>
  <si>
    <t xml:space="preserve">Untuk sektor jasa paling banyak jasa pertukangan, baik tukang kayu maupun </t>
  </si>
  <si>
    <t xml:space="preserve">Polindes / PKD juga melayani masyarakat yang berobat ringan sedangkan Pos </t>
  </si>
  <si>
    <t>Yandu untuk pelayanan kesehatan balita, ibu hamil dan juga lansia.</t>
  </si>
  <si>
    <t>Sarana air bersih sudah mencukupi hanya saja dari segi kesehatan yang belum /</t>
  </si>
  <si>
    <t>kurang diperhatikan, mereka masih menggunakan wc yang disalurkan ke selokan.</t>
  </si>
  <si>
    <t>masalah kesejahteraan masih ada 23,74 % keluarga yang masih pra KS, hal ini</t>
  </si>
  <si>
    <t>dilihat dari berbagai aspek yaitu perumahan dan kesehatannya.</t>
  </si>
  <si>
    <t xml:space="preserve">Masih ada keluarga yang masih bergabung dalam satu rumah terutama pemuda / </t>
  </si>
  <si>
    <t>pemudi yang baru menikah pada umumnya masih bergabung dengan orang tuanya.</t>
  </si>
  <si>
    <t>Sehinga dalam satu rumah tangga ada dua bahkan lebih kepala keluarga.</t>
  </si>
  <si>
    <t>Masih ada 7 rumah yang dindingnya masih bambu atau papan, mereka pada umumnya</t>
  </si>
  <si>
    <t>orang tua (janda) yang terpisah dengan anaknya.</t>
  </si>
  <si>
    <t>pembenahan rumah sehat bagi keluarga miskin.</t>
  </si>
  <si>
    <t>Rumah yang lantainya tanah masih ada 14  dan menjadi program desa 2012 tentang</t>
  </si>
  <si>
    <t>Sarana tempat ibadah tersedia sesuai pemeluk yang ada didesa Kapencar ada masjid</t>
  </si>
  <si>
    <t>gereja, vihara namun terbanyak sesuai pemeluknya yaitu masjid dan mushola.</t>
  </si>
  <si>
    <t>Pernikahan tahun 2011 meningkat drastis sekitar  28 % dari tahun sebelumnya</t>
  </si>
  <si>
    <t xml:space="preserve">hal ini disebabkan jadi budaya kalau panen tembakau baik, maka banyak pasangan </t>
  </si>
  <si>
    <t>muda mudi yang menikah.</t>
  </si>
  <si>
    <t>Sarana hiburan / rekreasi didominasi oleh unit kesenian terutama rebana kuda kepang</t>
  </si>
  <si>
    <t>wayang kulit, drum band.</t>
  </si>
  <si>
    <t xml:space="preserve">Kapencar. Hal ini juga terbukti bahwa akhir-akhir ini tidak semua masyarakat desa </t>
  </si>
  <si>
    <t>perekonomian bahkan bisa menumbuhkan suatu titik perekonomian baru di desa</t>
  </si>
  <si>
    <t>tukang batu disusul tukang pijat karena yang banyak dibutuhkan didesa.</t>
  </si>
  <si>
    <t>Gambaran Umum Demografis</t>
  </si>
  <si>
    <t>Industri yang ada yaitu industri rumah tangga yang membuat legendar jagung dan dodol snerek.</t>
  </si>
  <si>
    <t xml:space="preserve">Tabel  2  :  Jumlah Penduduk dirinci menurut kelompok umur  </t>
  </si>
  <si>
    <t>Tabel  4  :  Jumlah penduduk 16 tahun keatas dirinci menurut mata pencaharian pokok</t>
  </si>
  <si>
    <t xml:space="preserve">Tabel  5  :  Jumlah penduduk dirinci menurut agama. </t>
  </si>
  <si>
    <t xml:space="preserve">Tabel  6  :  Tingkat kepemilikan KTP.  </t>
  </si>
  <si>
    <t xml:space="preserve">Tabel  7  :  Tingkat kepemilikan Akte Kelahiran.  </t>
  </si>
  <si>
    <t xml:space="preserve">Tabel  8  :  Tingkat perubahan / mutasi penduduk  </t>
  </si>
  <si>
    <t xml:space="preserve">SD N 1 Kapencar </t>
  </si>
  <si>
    <t xml:space="preserve">SD N 2 Kapencar </t>
  </si>
  <si>
    <t>Jumlah Sekolah</t>
  </si>
  <si>
    <t>Prosent</t>
  </si>
  <si>
    <t>Penduduk desa Kapencar didominasi oleh para petani baik petani sendiri, petani penggarap maupun buruh tani</t>
  </si>
  <si>
    <t>yang kedua para pedagang,  kebanyakan para pedagang sayur keliling berbagai daerah</t>
  </si>
  <si>
    <t>Penduduk yang belum memiliki akte kebanyakan para manula  sedangkan umur 8 - 17 tahun yang belum memiliki, mereka sedang dalam proses penyadaran dan pembuatan</t>
  </si>
  <si>
    <t>Sarana perekonomian sudah tersedia cukup banyak terbukti warung kelontong ada 54 dan juga pedangang sayur keliling dan pasar lokal yang menyediakan kebutuhan sehari-hari</t>
  </si>
  <si>
    <t>Sarana pendidikan cukup lengkap tetapi masih kurang ruang kelasnya sehingga setiap kelas terutama SD menampung 50 - 60 siswa</t>
  </si>
  <si>
    <t>Untuk kebutuhan orang hajatan atau kematian di Kapencar sudah mencukupi baik tratagnya maupun alat dapurnya.</t>
  </si>
  <si>
    <t>E.   PENYELENGGARAAN KETENTRAMAN DAN KETERTIBAN</t>
  </si>
  <si>
    <t xml:space="preserve">      UMUM</t>
  </si>
  <si>
    <t>1.  Gangguan yang terjadfi</t>
  </si>
  <si>
    <t>2.  Satuan Pelaksana Kegiatan Desa</t>
  </si>
  <si>
    <t>3.  Penanggulangan dan Kendalanya</t>
  </si>
  <si>
    <t>4.  Keikutsertaan Aparat Keamanan dalam Penanggulangan</t>
  </si>
  <si>
    <t>BAB VI.   PENYELENGGARAAN URUSAN PEMERINTAHAN LAINNYA</t>
  </si>
  <si>
    <t>1.  Kebijakan dan Kegiatan</t>
  </si>
  <si>
    <t>2.  Pelaksanaan Kegiatan</t>
  </si>
  <si>
    <t>5.  Potensi Bencana yg diperkirakan terjadi</t>
  </si>
  <si>
    <t>3.  Data Perangkat Desa</t>
  </si>
  <si>
    <t>4.  Sumber dan Jumlah Anggaran</t>
  </si>
  <si>
    <t>5.  Penanggulangan dan Kendalanya</t>
  </si>
  <si>
    <t>5.  Alokasi dan Realisasi Anggaran</t>
  </si>
  <si>
    <t>6.  Proses Perencanaan Pembangunan</t>
  </si>
  <si>
    <t>No</t>
  </si>
  <si>
    <t>Jam Dinding</t>
  </si>
  <si>
    <t>bh</t>
  </si>
  <si>
    <t>Foto Presiden RI</t>
  </si>
  <si>
    <t>Foto Wakil Presiden RI</t>
  </si>
  <si>
    <t>Lambang Garuda</t>
  </si>
  <si>
    <t>Meja kursi kerja Kades dan Perangkat</t>
  </si>
  <si>
    <t>unit</t>
  </si>
  <si>
    <t>Almari Bipet</t>
  </si>
  <si>
    <t>Meja kursi tamu</t>
  </si>
  <si>
    <t>Kursi Rapat</t>
  </si>
  <si>
    <t>Meja Rapat BPD</t>
  </si>
  <si>
    <t>Podium</t>
  </si>
  <si>
    <t>Tiang bendera</t>
  </si>
  <si>
    <t>Scanner</t>
  </si>
  <si>
    <t>Mesin Ketik</t>
  </si>
  <si>
    <t>Pengeras suara</t>
  </si>
  <si>
    <t>Tape Recorder</t>
  </si>
  <si>
    <t>Kamera digital</t>
  </si>
  <si>
    <t>Filling Cabinet 4 laci</t>
  </si>
  <si>
    <t>Speaker Toa</t>
  </si>
  <si>
    <t>Suond system + 2 salon</t>
  </si>
  <si>
    <t>Mesin Bordir</t>
  </si>
  <si>
    <t>Mesin Jahit</t>
  </si>
  <si>
    <t>UPS</t>
  </si>
  <si>
    <t>Taplak meja</t>
  </si>
  <si>
    <t>Gorden</t>
  </si>
  <si>
    <t>Pompa air</t>
  </si>
  <si>
    <t>J U M L A H</t>
  </si>
  <si>
    <t xml:space="preserve">Jenis Aset Tetap Desa </t>
  </si>
  <si>
    <t>NO. SPPT</t>
  </si>
  <si>
    <t>Luas  (M2)</t>
  </si>
  <si>
    <t>Nilai Tanah  (Rp)</t>
  </si>
  <si>
    <t>Nilai Bangunan  (Rp)</t>
  </si>
  <si>
    <t>Jumlah NilaiI (Rp)</t>
  </si>
  <si>
    <t>Bk Kas Desa 1</t>
  </si>
  <si>
    <t>022-0075</t>
  </si>
  <si>
    <t>Bk Kas Desa 2</t>
  </si>
  <si>
    <t>016-0089</t>
  </si>
  <si>
    <t>Bk Kades 1</t>
  </si>
  <si>
    <t>022-0041</t>
  </si>
  <si>
    <t>Bk Kades 2</t>
  </si>
  <si>
    <t>022-0050</t>
  </si>
  <si>
    <t>Bk Kades 3</t>
  </si>
  <si>
    <t>022-0051</t>
  </si>
  <si>
    <t>Bk Kades 4</t>
  </si>
  <si>
    <t>016-0113</t>
  </si>
  <si>
    <t>Bk Kades 5</t>
  </si>
  <si>
    <t>019-0015</t>
  </si>
  <si>
    <t>Bk Kaur Pemerintahan 1</t>
  </si>
  <si>
    <t>019-0014</t>
  </si>
  <si>
    <t>Bk Kaur Pemerintahan 2</t>
  </si>
  <si>
    <t>019-0031</t>
  </si>
  <si>
    <t>Bk Kaur Keuangan</t>
  </si>
  <si>
    <t>016-0111</t>
  </si>
  <si>
    <t>Bk Kaur Ekbang 1</t>
  </si>
  <si>
    <t>016-0112</t>
  </si>
  <si>
    <t>Bk Kaur Ekbang 2</t>
  </si>
  <si>
    <t>019-0032</t>
  </si>
  <si>
    <t>Bk Kaur Umum</t>
  </si>
  <si>
    <t>022-0049</t>
  </si>
  <si>
    <t>Bk Kaur Kesra</t>
  </si>
  <si>
    <t>015-0006</t>
  </si>
  <si>
    <t>Bk PTL U Pengairan</t>
  </si>
  <si>
    <t>022-0096</t>
  </si>
  <si>
    <t>Bk PTL U Kelompok Tani</t>
  </si>
  <si>
    <t>022-0048</t>
  </si>
  <si>
    <t>Bk PTL U Kematian</t>
  </si>
  <si>
    <t>022-0083</t>
  </si>
  <si>
    <t>Bk Kadus Kapencar</t>
  </si>
  <si>
    <t>016-0088</t>
  </si>
  <si>
    <t>Bk Kadus Sontonayan</t>
  </si>
  <si>
    <t>022-0042</t>
  </si>
  <si>
    <t>Makam Umum Kapencar</t>
  </si>
  <si>
    <t>019-0051</t>
  </si>
  <si>
    <t>Makam Umum Sontonayan</t>
  </si>
  <si>
    <t>022-0095</t>
  </si>
  <si>
    <t>SD N 1 Kapencar</t>
  </si>
  <si>
    <t>016-0107</t>
  </si>
  <si>
    <t>SD N 2 Kapencar</t>
  </si>
  <si>
    <t>015-0005</t>
  </si>
  <si>
    <t>016-0108</t>
  </si>
  <si>
    <t>Kantor dan Balai Desa</t>
  </si>
  <si>
    <t>016-0109</t>
  </si>
  <si>
    <t>TK Pertiwi dan PAUD</t>
  </si>
  <si>
    <t>016-0110</t>
  </si>
  <si>
    <t>012-0155</t>
  </si>
  <si>
    <t>DAFTAR  ASET TETAP DESA KAPENCAR</t>
  </si>
  <si>
    <t>Gamelan</t>
  </si>
  <si>
    <t>Peralatan masak</t>
  </si>
  <si>
    <t>Mesin Tenun</t>
  </si>
  <si>
    <t>Sumber  :  Profil Desa Kapencar  2007 - 2011</t>
  </si>
  <si>
    <t>ini dikarenakan hasil panen tembakau  sangat menguntungkan sehingga</t>
  </si>
  <si>
    <t xml:space="preserve">Ada </t>
  </si>
  <si>
    <t xml:space="preserve">Tabel  19  :  Kondisi Pendidikan </t>
  </si>
  <si>
    <t>4.   Realisasi Pelaksanaan Program dan Kegiatan</t>
  </si>
  <si>
    <t>NO</t>
  </si>
  <si>
    <t>PROGRAM / KEGIATAN</t>
  </si>
  <si>
    <t>TARGET</t>
  </si>
  <si>
    <t>REALISAI</t>
  </si>
  <si>
    <t>CAPAIAN</t>
  </si>
  <si>
    <t>PBB</t>
  </si>
  <si>
    <t>NTCR</t>
  </si>
  <si>
    <t>KBKS</t>
  </si>
  <si>
    <t>RASKIN</t>
  </si>
  <si>
    <t>PNPM</t>
  </si>
  <si>
    <t>Tidak ada program PNPM</t>
  </si>
  <si>
    <t>DESA  KAPENCAR</t>
  </si>
  <si>
    <t>KECAMATAN  KERTEK</t>
  </si>
  <si>
    <t>Ket / Penanggungjawab</t>
  </si>
  <si>
    <t xml:space="preserve">Kades </t>
  </si>
  <si>
    <t>Kepala Desa Kapencar</t>
  </si>
  <si>
    <t>DAFTAR  ASET LAIN-LAIN / ASET TIDAK TETAP</t>
  </si>
  <si>
    <t>JENIS ASET / BARANG</t>
  </si>
  <si>
    <t xml:space="preserve"> PERKIRAAN NILAI (Rp)</t>
  </si>
  <si>
    <t>ASAL PEROLEHAN  BARANG / TAHUN</t>
  </si>
  <si>
    <t>JUMLAH KEADAAN BARANG AWAL TAHUN</t>
  </si>
  <si>
    <t>TANGGAL PENGHAPUSAN</t>
  </si>
  <si>
    <t>JUMLAH KEADAAN BARANG AKHIR TAHUN</t>
  </si>
  <si>
    <t>Keterangan / Tempat</t>
  </si>
  <si>
    <t xml:space="preserve">BAIK </t>
  </si>
  <si>
    <t>RUSAK</t>
  </si>
  <si>
    <t>HAPUS</t>
  </si>
  <si>
    <t>REHAB</t>
  </si>
  <si>
    <t>TAHUN</t>
  </si>
  <si>
    <t>BAIK</t>
  </si>
  <si>
    <t>Stempel cap + Stampped</t>
  </si>
  <si>
    <t>PAD</t>
  </si>
  <si>
    <t>2000</t>
  </si>
  <si>
    <t>1</t>
  </si>
  <si>
    <t>Balai Desa</t>
  </si>
  <si>
    <t>APBD II</t>
  </si>
  <si>
    <t>2005</t>
  </si>
  <si>
    <t>2</t>
  </si>
  <si>
    <t>2006</t>
  </si>
  <si>
    <t>11</t>
  </si>
  <si>
    <t>2008</t>
  </si>
  <si>
    <t>2007</t>
  </si>
  <si>
    <t>143</t>
  </si>
  <si>
    <t>5</t>
  </si>
  <si>
    <t>2010</t>
  </si>
  <si>
    <t>Komputer 1</t>
  </si>
  <si>
    <t>2004</t>
  </si>
  <si>
    <t>Sekdes</t>
  </si>
  <si>
    <t>Komputer 2</t>
  </si>
  <si>
    <t>APBD I</t>
  </si>
  <si>
    <t>2011</t>
  </si>
  <si>
    <t xml:space="preserve">APBD I </t>
  </si>
  <si>
    <t>2009</t>
  </si>
  <si>
    <t>3</t>
  </si>
  <si>
    <t>1 Suwandi, 1 Sekdes, 1 Suwatno</t>
  </si>
  <si>
    <t>6</t>
  </si>
  <si>
    <t>8</t>
  </si>
  <si>
    <t>LCD  Proyektor</t>
  </si>
  <si>
    <t>2012</t>
  </si>
  <si>
    <t>Printer Scanner</t>
  </si>
  <si>
    <t>Dispenser</t>
  </si>
  <si>
    <t>UNSIQ</t>
  </si>
  <si>
    <t>Rak Buku</t>
  </si>
  <si>
    <t xml:space="preserve">PAD </t>
  </si>
  <si>
    <t>2013</t>
  </si>
  <si>
    <t>2 Kadus Sty, 4 Sekdes</t>
  </si>
  <si>
    <t>Komputer pemuda</t>
  </si>
  <si>
    <t>Sugeng Purnomo</t>
  </si>
  <si>
    <t>Laptop BUMDes</t>
  </si>
  <si>
    <t>Ardi Lugroho</t>
  </si>
  <si>
    <t>Balai  Desa</t>
  </si>
  <si>
    <t>4</t>
  </si>
  <si>
    <t>Mesin Obras</t>
  </si>
  <si>
    <t>set</t>
  </si>
  <si>
    <t>Peralatan service HP</t>
  </si>
  <si>
    <t>Rak alat dapur PKK</t>
  </si>
  <si>
    <t>Timbangan</t>
  </si>
  <si>
    <t>Masing-masing Pos Yandu</t>
  </si>
  <si>
    <t>Cagak Timbangan</t>
  </si>
  <si>
    <t>Meja Pos Yandu</t>
  </si>
  <si>
    <t>Taplak meja PKK</t>
  </si>
  <si>
    <t>Wiyati</t>
  </si>
  <si>
    <t>Telpon Duduk</t>
  </si>
  <si>
    <t>TELKOM</t>
  </si>
  <si>
    <t>CD Player</t>
  </si>
  <si>
    <t>Papan Informasi</t>
  </si>
  <si>
    <t>Laptop kantor desa</t>
  </si>
  <si>
    <t>Budi Swasono</t>
  </si>
  <si>
    <t>VIKI ANDRIYAN SUSANTO</t>
  </si>
  <si>
    <t>Saldo Pada Akhir Tahun 2013</t>
  </si>
  <si>
    <t>Perkiraan Penambahan tahun 2013</t>
  </si>
  <si>
    <t>Perkiraan Pengurangan tahun 2013</t>
  </si>
  <si>
    <t>TAHUN ANGGARAN  2015</t>
  </si>
  <si>
    <t>10</t>
  </si>
  <si>
    <t>Meja Komputer</t>
  </si>
  <si>
    <t>2014</t>
  </si>
  <si>
    <t>Kantor Desa</t>
  </si>
  <si>
    <t>Kursi Komputer</t>
  </si>
  <si>
    <t>Printer Canon MG 2570</t>
  </si>
  <si>
    <t>Microfon ZN 270</t>
  </si>
  <si>
    <t>Kompor gas + Tabung gas</t>
  </si>
  <si>
    <t>Alat pemotong kertas</t>
  </si>
  <si>
    <t>Laptop HP MB 6410706</t>
  </si>
  <si>
    <t>Kamere Digital SONY</t>
  </si>
  <si>
    <t>HT Vektor</t>
  </si>
  <si>
    <t>Printer Epson</t>
  </si>
  <si>
    <t>Genset Honda</t>
  </si>
  <si>
    <t>Kursi Rapat Napolly</t>
  </si>
  <si>
    <t>Senter Swat</t>
  </si>
  <si>
    <t>DTD</t>
  </si>
  <si>
    <t>2015</t>
  </si>
  <si>
    <t>90</t>
  </si>
  <si>
    <t>TAHUN ANGGARAN  2016</t>
  </si>
  <si>
    <t>Internet Kantor desa</t>
  </si>
  <si>
    <t>2016</t>
  </si>
  <si>
    <t>Weater Jug</t>
  </si>
  <si>
    <t>Magic Com</t>
  </si>
  <si>
    <t>Meja Rapat Dinas</t>
  </si>
  <si>
    <t>CCTV Kantor Desa</t>
  </si>
  <si>
    <t>Angkong Dragon Fly</t>
  </si>
  <si>
    <t>TV LED Polytron &amp; DVD GMC</t>
  </si>
  <si>
    <t xml:space="preserve">Komputer LG </t>
  </si>
  <si>
    <t>Printer Epson L220</t>
  </si>
  <si>
    <t>Korden Kantor Desa</t>
  </si>
  <si>
    <t>Almari Arsip</t>
  </si>
  <si>
    <t>Linmas</t>
  </si>
  <si>
    <t>PKK</t>
  </si>
  <si>
    <t>13</t>
  </si>
  <si>
    <t>Saun Sistem Himic</t>
  </si>
  <si>
    <t>2017</t>
  </si>
  <si>
    <t>Ups  ICA dan Super Fast.</t>
  </si>
  <si>
    <t>Laptop Acer</t>
  </si>
  <si>
    <t>Hardis</t>
  </si>
  <si>
    <t>TAHUN ANGGARAN  2015/2018</t>
  </si>
  <si>
    <t>Saldo Pada Akhir Tahun 2018</t>
  </si>
  <si>
    <t>Perkiraan Penambahan tahun 2018</t>
  </si>
  <si>
    <t>Perkiraan Pengurangan tahun 2018</t>
  </si>
  <si>
    <t>Kapencar, 31 Juli 2017</t>
  </si>
  <si>
    <t>BUKU INVENTARIS DAN KEKAYAAN DESA</t>
  </si>
  <si>
    <t>NOMORURUT</t>
  </si>
  <si>
    <t>JENIS BARANG / BANGUNAN</t>
  </si>
  <si>
    <t>ASAL BARANG /BANGUNAN</t>
  </si>
  <si>
    <t>KEADAAN BARANG/ BANGUNAN AWAL TAHUN</t>
  </si>
  <si>
    <t>PENGHAPUASAN BARANG DAN BANGUNAN</t>
  </si>
  <si>
    <t>KEADAAN BARANG / BANGUNAN AKHIR TAHUN</t>
  </si>
  <si>
    <t>KET</t>
  </si>
  <si>
    <t>DI BELI SENDIRI</t>
  </si>
  <si>
    <t>BANTUAN</t>
  </si>
  <si>
    <t>SUMBANGAN</t>
  </si>
  <si>
    <t>DIJUAL</t>
  </si>
  <si>
    <t>DI SUMBANGKAN</t>
  </si>
  <si>
    <t>TGL PENGHAPUSAN</t>
  </si>
  <si>
    <t>PEMERINTAH</t>
  </si>
  <si>
    <t>PROVINSI</t>
  </si>
  <si>
    <t>KAB/KOTA</t>
  </si>
  <si>
    <t>BK Sekdes</t>
  </si>
  <si>
    <t>Kamera</t>
  </si>
  <si>
    <t>Meja kursi kerja perangkat</t>
  </si>
  <si>
    <t>Mesin ketik</t>
  </si>
  <si>
    <t>Kursi rapat</t>
  </si>
  <si>
    <t>Meja rapat BPD</t>
  </si>
  <si>
    <t>Podiyum</t>
  </si>
  <si>
    <t>Almari bipet</t>
  </si>
  <si>
    <t>Speker TOA</t>
  </si>
  <si>
    <t>Sonsistem 2 salon</t>
  </si>
  <si>
    <t>Gamelan 2 barang</t>
  </si>
  <si>
    <t>Filing kabinet 4 laci</t>
  </si>
  <si>
    <t>Laptop BUM Des</t>
  </si>
  <si>
    <t>Tlapak meja PKK</t>
  </si>
  <si>
    <t>Papan iNformasi</t>
  </si>
  <si>
    <t>LCD proyektor</t>
  </si>
  <si>
    <t>Printer scener</t>
  </si>
  <si>
    <t>Timbagan balita</t>
  </si>
  <si>
    <t>Meja posyandu</t>
  </si>
  <si>
    <t>Telfon duduk</t>
  </si>
  <si>
    <t>Cagak timbangan</t>
  </si>
  <si>
    <t>Laptop kantor</t>
  </si>
  <si>
    <t>Kursi putar</t>
  </si>
  <si>
    <t>Kompor gas sama tabung</t>
  </si>
  <si>
    <t>Laptop Hp MB 6410706</t>
  </si>
  <si>
    <t>Kamera Sony</t>
  </si>
  <si>
    <t>Jenset Honda</t>
  </si>
  <si>
    <t>Senter keamanan</t>
  </si>
  <si>
    <t>Internet kantor desa</t>
  </si>
  <si>
    <t>Meja rapat dinas</t>
  </si>
  <si>
    <t>CC TV Kantor Desa</t>
  </si>
  <si>
    <t>Angkong Dragonfy</t>
  </si>
  <si>
    <t>TV LCD Politron DVD Gmc</t>
  </si>
  <si>
    <t>Korden kantor Desa</t>
  </si>
  <si>
    <t>Almari arsip</t>
  </si>
  <si>
    <t>Sounsistem himic</t>
  </si>
  <si>
    <t>UPS Ica dan Super fast</t>
  </si>
  <si>
    <t xml:space="preserve">Laptop. Accer </t>
  </si>
  <si>
    <t>Hardisk</t>
  </si>
  <si>
    <t>Kamera vidio sonyy HXR-MC2.500</t>
  </si>
  <si>
    <t>masih ada</t>
  </si>
  <si>
    <t>Karpet</t>
  </si>
  <si>
    <t>Alat Drum ban</t>
  </si>
  <si>
    <t>Lapptop</t>
  </si>
  <si>
    <t>Salon Aktif</t>
  </si>
  <si>
    <t>Kapencar:.......................</t>
  </si>
  <si>
    <t>Sekretaris Desa</t>
  </si>
  <si>
    <t>SUWATNO</t>
  </si>
  <si>
    <t>BUKU INVENTARIS DAN KEKAYAAN MADRASAH HIDAYATUSSALAM</t>
  </si>
  <si>
    <t>BUKU INVENTARIS DAN KEKAYAAN TK PERTIWI</t>
  </si>
  <si>
    <t>Kantor TK</t>
  </si>
  <si>
    <t>Fiber/Kanopi</t>
  </si>
  <si>
    <t>Almari Kayu</t>
  </si>
  <si>
    <t>Etalase</t>
  </si>
  <si>
    <t>Kursi Anak</t>
  </si>
  <si>
    <t>Dapur TK</t>
  </si>
  <si>
    <t>Keramik Kelas</t>
  </si>
  <si>
    <t>Sanitasi</t>
  </si>
  <si>
    <t>Pagar Bumi</t>
  </si>
  <si>
    <t>Tralis</t>
  </si>
  <si>
    <t>SARINEM</t>
  </si>
  <si>
    <t>Mengetahui ;</t>
  </si>
  <si>
    <t xml:space="preserve">Komputer </t>
  </si>
  <si>
    <t>Plinter</t>
  </si>
  <si>
    <t xml:space="preserve">Bangku </t>
  </si>
  <si>
    <t xml:space="preserve">Papan tulis </t>
  </si>
  <si>
    <t>Printer</t>
  </si>
  <si>
    <t>Meja+Kursi Tamu</t>
  </si>
  <si>
    <t>Meja Lapptop</t>
  </si>
  <si>
    <t>Almari</t>
  </si>
  <si>
    <t>Tikar</t>
  </si>
  <si>
    <t>Salon</t>
  </si>
  <si>
    <t>BUKU INVENTARIS DAN KEKAYAAN MADRASAH ALLHUDA</t>
  </si>
  <si>
    <t>BUKU INVENTARIS DAN KEKAYAAN PAUD PINGUIN</t>
  </si>
  <si>
    <t>APE Dalam dan Luar</t>
  </si>
  <si>
    <t>Meja+Kursi Guru</t>
  </si>
  <si>
    <t>Kanopi</t>
  </si>
  <si>
    <t>Rak Sepatu</t>
  </si>
  <si>
    <t>Papan Nama Paud</t>
  </si>
  <si>
    <t>APE Dalem</t>
  </si>
  <si>
    <t>Loker</t>
  </si>
  <si>
    <t>Karpet Karet</t>
  </si>
  <si>
    <t xml:space="preserve">BUKU INVENTARIS DAN KEKAYAAN FATAYAT </t>
  </si>
  <si>
    <t>Alat Rebana</t>
  </si>
  <si>
    <t xml:space="preserve">Mengetahui </t>
  </si>
  <si>
    <t>Ketua Madrasah Alhuda</t>
  </si>
  <si>
    <t>Dusun Kapencar</t>
  </si>
  <si>
    <t>WAHYU PRIYONO</t>
  </si>
  <si>
    <t>Kapencar:....................2017</t>
  </si>
  <si>
    <t xml:space="preserve">Sekretaris </t>
  </si>
  <si>
    <t>NURROHMAN</t>
  </si>
  <si>
    <t>Desa Kapencar</t>
  </si>
  <si>
    <t>LILIK ROFIKAYANTI</t>
  </si>
  <si>
    <t>Ketua Madrasah Hidayatussalam</t>
  </si>
  <si>
    <t>Dusun Sontonayan</t>
  </si>
  <si>
    <t>MISTIYONO</t>
  </si>
  <si>
    <t>WIDIYANINGSIH</t>
  </si>
  <si>
    <t>Mengetahui</t>
  </si>
  <si>
    <t>Guru TK Pertiwi Desa Kapencar</t>
  </si>
  <si>
    <t>Mengetagui</t>
  </si>
  <si>
    <t>Ketua Wihara Setiya Darma</t>
  </si>
  <si>
    <t>JUPRIYONO</t>
  </si>
  <si>
    <t>SUBATIN</t>
  </si>
  <si>
    <t>Guru PAUD Pinguin</t>
  </si>
  <si>
    <t>Kapencar:..................2017</t>
  </si>
  <si>
    <t>IKA ANGGUN WIJAYANTI</t>
  </si>
  <si>
    <t>........................................</t>
  </si>
  <si>
    <t>Ketua Fatayat Dusun Kapencar</t>
  </si>
  <si>
    <t>NASIYATI</t>
  </si>
  <si>
    <t>Sekretaris</t>
  </si>
  <si>
    <t>MUGIYARTI</t>
  </si>
  <si>
    <t>BUKU INVENTARIS DAN KEKAYAAN WIHARA SETIYA DARMA</t>
  </si>
  <si>
    <t>Kapencar,31 Desember 2017</t>
  </si>
  <si>
    <t>Kapencar, 31 Desember 2017</t>
  </si>
  <si>
    <t>Printer canon MG 2570</t>
  </si>
  <si>
    <t>Kapencaar: 31 Desember 2017</t>
  </si>
</sst>
</file>

<file path=xl/styles.xml><?xml version="1.0" encoding="utf-8"?>
<styleSheet xmlns="http://schemas.openxmlformats.org/spreadsheetml/2006/main">
  <numFmts count="3">
    <numFmt numFmtId="41" formatCode="_(* #,##0_);_(* \(#,##0\);_(* &quot;-&quot;_);_(@_)"/>
    <numFmt numFmtId="43" formatCode="_(* #,##0.00_);_(* \(#,##0.00\);_(* &quot;-&quot;??_);_(@_)"/>
    <numFmt numFmtId="164" formatCode="_(* #,##0.0_);_(* \(#,##0.0\);_(* &quot;-&quot;?_);_(@_)"/>
  </numFmts>
  <fonts count="46">
    <font>
      <sz val="11"/>
      <color theme="1"/>
      <name val="Calibri"/>
      <family val="2"/>
      <charset val="1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7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theme="1"/>
      <name val="Calibri"/>
      <family val="2"/>
      <charset val="1"/>
      <scheme val="minor"/>
    </font>
    <font>
      <sz val="9"/>
      <color theme="1"/>
      <name val="Calibri"/>
      <family val="2"/>
      <charset val="1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name val="Times New Roman"/>
      <family val="1"/>
    </font>
    <font>
      <sz val="12"/>
      <color theme="1"/>
      <name val="Calibri"/>
      <family val="2"/>
      <charset val="1"/>
      <scheme val="minor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sz val="8"/>
      <name val="Times New Roman"/>
      <family val="1"/>
    </font>
    <font>
      <sz val="10"/>
      <color rgb="FFFF0000"/>
      <name val="Calibri"/>
      <family val="2"/>
      <charset val="1"/>
      <scheme val="minor"/>
    </font>
    <font>
      <sz val="10"/>
      <color rgb="FF0070C0"/>
      <name val="Calibri"/>
      <family val="2"/>
      <charset val="1"/>
      <scheme val="minor"/>
    </font>
    <font>
      <sz val="8.5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u/>
      <sz val="9"/>
      <name val="Times New Roman"/>
      <family val="1"/>
    </font>
    <font>
      <b/>
      <u/>
      <sz val="10"/>
      <name val="Times New Roman"/>
      <family val="1"/>
    </font>
    <font>
      <sz val="7"/>
      <color theme="1"/>
      <name val="Calibri"/>
      <family val="2"/>
      <charset val="1"/>
      <scheme val="minor"/>
    </font>
    <font>
      <sz val="11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sz val="8"/>
      <color theme="1"/>
      <name val="Cambria"/>
      <family val="1"/>
      <scheme val="major"/>
    </font>
    <font>
      <sz val="8"/>
      <color theme="1"/>
      <name val="Calibri"/>
      <family val="2"/>
      <charset val="1"/>
      <scheme val="minor"/>
    </font>
    <font>
      <sz val="7"/>
      <color theme="1"/>
      <name val="Cambria"/>
      <family val="1"/>
      <scheme val="major"/>
    </font>
    <font>
      <b/>
      <sz val="7"/>
      <color theme="1"/>
      <name val="Cambria"/>
      <family val="1"/>
      <scheme val="major"/>
    </font>
    <font>
      <b/>
      <sz val="7"/>
      <color theme="1"/>
      <name val="Calibri"/>
      <family val="2"/>
      <charset val="1"/>
      <scheme val="minor"/>
    </font>
    <font>
      <b/>
      <sz val="10"/>
      <name val="Times New Roman"/>
      <family val="1"/>
    </font>
    <font>
      <sz val="7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b/>
      <sz val="18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1"/>
      <color rgb="FF000000"/>
      <name val="Calibri"/>
      <family val="2"/>
      <charset val="1"/>
      <scheme val="minor"/>
    </font>
    <font>
      <b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1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Border="1"/>
    <xf numFmtId="0" fontId="1" fillId="0" borderId="1" xfId="0" applyFont="1" applyBorder="1"/>
    <xf numFmtId="0" fontId="1" fillId="0" borderId="8" xfId="0" applyFont="1" applyBorder="1"/>
    <xf numFmtId="0" fontId="1" fillId="0" borderId="0" xfId="0" applyFont="1" applyAlignment="1"/>
    <xf numFmtId="0" fontId="1" fillId="0" borderId="6" xfId="0" applyFont="1" applyBorder="1"/>
    <xf numFmtId="0" fontId="1" fillId="0" borderId="7" xfId="0" applyFont="1" applyBorder="1"/>
    <xf numFmtId="43" fontId="1" fillId="0" borderId="1" xfId="0" applyNumberFormat="1" applyFont="1" applyBorder="1"/>
    <xf numFmtId="0" fontId="1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wrapText="1"/>
    </xf>
    <xf numFmtId="49" fontId="1" fillId="0" borderId="6" xfId="0" applyNumberFormat="1" applyFont="1" applyBorder="1" applyAlignment="1">
      <alignment horizontal="center" wrapText="1"/>
    </xf>
    <xf numFmtId="49" fontId="1" fillId="0" borderId="6" xfId="0" applyNumberFormat="1" applyFont="1" applyBorder="1" applyAlignment="1">
      <alignment horizontal="center"/>
    </xf>
    <xf numFmtId="41" fontId="1" fillId="0" borderId="1" xfId="0" applyNumberFormat="1" applyFont="1" applyBorder="1"/>
    <xf numFmtId="0" fontId="1" fillId="0" borderId="8" xfId="0" applyFont="1" applyBorder="1" applyAlignment="1">
      <alignment horizontal="left"/>
    </xf>
    <xf numFmtId="0" fontId="1" fillId="0" borderId="8" xfId="0" applyFont="1" applyBorder="1" applyAlignment="1"/>
    <xf numFmtId="41" fontId="1" fillId="0" borderId="0" xfId="0" applyNumberFormat="1" applyFont="1" applyBorder="1"/>
    <xf numFmtId="43" fontId="1" fillId="0" borderId="0" xfId="0" applyNumberFormat="1" applyFont="1" applyBorder="1"/>
    <xf numFmtId="0" fontId="4" fillId="0" borderId="1" xfId="0" applyFont="1" applyBorder="1" applyAlignment="1">
      <alignment horizontal="center" wrapText="1"/>
    </xf>
    <xf numFmtId="0" fontId="1" fillId="0" borderId="8" xfId="0" applyFont="1" applyBorder="1" applyAlignment="1">
      <alignment vertical="top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6" fillId="0" borderId="8" xfId="0" applyFont="1" applyBorder="1" applyAlignment="1"/>
    <xf numFmtId="0" fontId="8" fillId="0" borderId="0" xfId="0" applyFont="1"/>
    <xf numFmtId="0" fontId="9" fillId="0" borderId="0" xfId="0" applyFont="1"/>
    <xf numFmtId="0" fontId="8" fillId="0" borderId="9" xfId="0" applyFont="1" applyBorder="1"/>
    <xf numFmtId="0" fontId="8" fillId="0" borderId="10" xfId="0" applyFont="1" applyBorder="1"/>
    <xf numFmtId="0" fontId="8" fillId="0" borderId="0" xfId="0" applyFont="1" applyBorder="1"/>
    <xf numFmtId="0" fontId="14" fillId="0" borderId="0" xfId="0" applyFont="1"/>
    <xf numFmtId="0" fontId="14" fillId="0" borderId="9" xfId="0" applyFont="1" applyBorder="1"/>
    <xf numFmtId="0" fontId="14" fillId="0" borderId="10" xfId="0" applyFont="1" applyBorder="1"/>
    <xf numFmtId="0" fontId="11" fillId="0" borderId="0" xfId="0" applyFont="1"/>
    <xf numFmtId="0" fontId="16" fillId="0" borderId="0" xfId="0" applyFont="1"/>
    <xf numFmtId="0" fontId="1" fillId="0" borderId="0" xfId="0" applyFont="1" applyBorder="1" applyAlignment="1"/>
    <xf numFmtId="0" fontId="7" fillId="0" borderId="0" xfId="0" applyFont="1"/>
    <xf numFmtId="0" fontId="17" fillId="0" borderId="0" xfId="0" applyFont="1"/>
    <xf numFmtId="41" fontId="0" fillId="0" borderId="0" xfId="0" applyNumberFormat="1"/>
    <xf numFmtId="41" fontId="17" fillId="0" borderId="1" xfId="0" applyNumberFormat="1" applyFont="1" applyBorder="1"/>
    <xf numFmtId="43" fontId="17" fillId="0" borderId="1" xfId="0" applyNumberFormat="1" applyFont="1" applyBorder="1"/>
    <xf numFmtId="164" fontId="17" fillId="0" borderId="1" xfId="0" applyNumberFormat="1" applyFont="1" applyBorder="1"/>
    <xf numFmtId="0" fontId="17" fillId="0" borderId="1" xfId="0" applyFont="1" applyBorder="1" applyAlignment="1">
      <alignment horizontal="center"/>
    </xf>
    <xf numFmtId="41" fontId="17" fillId="0" borderId="1" xfId="0" applyNumberFormat="1" applyFont="1" applyBorder="1" applyAlignment="1">
      <alignment horizontal="center"/>
    </xf>
    <xf numFmtId="41" fontId="17" fillId="0" borderId="0" xfId="0" applyNumberFormat="1" applyFont="1" applyBorder="1"/>
    <xf numFmtId="41" fontId="1" fillId="0" borderId="1" xfId="0" applyNumberFormat="1" applyFont="1" applyBorder="1" applyAlignment="1">
      <alignment horizontal="right"/>
    </xf>
    <xf numFmtId="0" fontId="18" fillId="0" borderId="0" xfId="0" applyFont="1"/>
    <xf numFmtId="2" fontId="1" fillId="0" borderId="1" xfId="0" applyNumberFormat="1" applyFont="1" applyBorder="1"/>
    <xf numFmtId="0" fontId="17" fillId="0" borderId="8" xfId="0" applyFont="1" applyBorder="1" applyAlignment="1"/>
    <xf numFmtId="41" fontId="17" fillId="0" borderId="1" xfId="0" applyNumberFormat="1" applyFont="1" applyBorder="1" applyAlignment="1"/>
    <xf numFmtId="43" fontId="17" fillId="0" borderId="1" xfId="0" applyNumberFormat="1" applyFont="1" applyBorder="1" applyAlignment="1"/>
    <xf numFmtId="0" fontId="17" fillId="0" borderId="1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20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43" fontId="17" fillId="0" borderId="0" xfId="0" applyNumberFormat="1" applyFont="1" applyBorder="1"/>
    <xf numFmtId="164" fontId="17" fillId="0" borderId="0" xfId="0" applyNumberFormat="1" applyFont="1" applyBorder="1"/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17" fillId="0" borderId="8" xfId="0" applyNumberFormat="1" applyFont="1" applyBorder="1"/>
    <xf numFmtId="0" fontId="1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1" fontId="17" fillId="0" borderId="6" xfId="0" applyNumberFormat="1" applyFont="1" applyBorder="1" applyAlignment="1">
      <alignment horizontal="center"/>
    </xf>
    <xf numFmtId="41" fontId="17" fillId="0" borderId="7" xfId="0" applyNumberFormat="1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1" fontId="21" fillId="0" borderId="1" xfId="0" applyNumberFormat="1" applyFont="1" applyBorder="1"/>
    <xf numFmtId="0" fontId="17" fillId="0" borderId="0" xfId="0" applyFont="1" applyFill="1" applyBorder="1" applyAlignment="1">
      <alignment horizontal="center"/>
    </xf>
    <xf numFmtId="41" fontId="1" fillId="0" borderId="1" xfId="0" applyNumberFormat="1" applyFont="1" applyBorder="1" applyAlignment="1">
      <alignment horizontal="center"/>
    </xf>
    <xf numFmtId="0" fontId="22" fillId="0" borderId="0" xfId="0" applyFont="1"/>
    <xf numFmtId="0" fontId="23" fillId="0" borderId="0" xfId="0" applyFont="1"/>
    <xf numFmtId="0" fontId="14" fillId="0" borderId="0" xfId="0" applyFont="1" applyBorder="1"/>
    <xf numFmtId="0" fontId="26" fillId="0" borderId="0" xfId="0" applyFont="1"/>
    <xf numFmtId="0" fontId="1" fillId="0" borderId="1" xfId="0" applyFont="1" applyBorder="1" applyAlignment="1">
      <alignment horizontal="center"/>
    </xf>
    <xf numFmtId="0" fontId="30" fillId="0" borderId="0" xfId="0" applyFont="1"/>
    <xf numFmtId="0" fontId="31" fillId="0" borderId="0" xfId="0" applyFont="1"/>
    <xf numFmtId="0" fontId="0" fillId="0" borderId="0" xfId="0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41" fontId="31" fillId="0" borderId="0" xfId="0" applyNumberFormat="1" applyFont="1"/>
    <xf numFmtId="41" fontId="30" fillId="0" borderId="0" xfId="0" applyNumberFormat="1" applyFont="1"/>
    <xf numFmtId="0" fontId="29" fillId="0" borderId="0" xfId="0" applyFont="1"/>
    <xf numFmtId="9" fontId="31" fillId="0" borderId="0" xfId="0" applyNumberFormat="1" applyFont="1"/>
    <xf numFmtId="41" fontId="31" fillId="0" borderId="0" xfId="0" applyNumberFormat="1" applyFont="1" applyAlignment="1">
      <alignment horizontal="center" vertical="center"/>
    </xf>
    <xf numFmtId="9" fontId="31" fillId="0" borderId="0" xfId="0" applyNumberFormat="1" applyFont="1" applyAlignment="1">
      <alignment horizontal="center" vertical="center"/>
    </xf>
    <xf numFmtId="41" fontId="30" fillId="0" borderId="0" xfId="0" applyNumberFormat="1" applyFont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horizontal="left" vertical="center"/>
    </xf>
    <xf numFmtId="41" fontId="34" fillId="0" borderId="1" xfId="0" applyNumberFormat="1" applyFont="1" applyBorder="1" applyAlignment="1">
      <alignment horizontal="center" vertical="center"/>
    </xf>
    <xf numFmtId="9" fontId="34" fillId="0" borderId="1" xfId="0" applyNumberFormat="1" applyFont="1" applyBorder="1" applyAlignment="1">
      <alignment horizontal="center" vertical="center"/>
    </xf>
    <xf numFmtId="41" fontId="29" fillId="0" borderId="1" xfId="0" applyNumberFormat="1" applyFont="1" applyBorder="1" applyAlignment="1">
      <alignment horizontal="center" vertical="center"/>
    </xf>
    <xf numFmtId="9" fontId="29" fillId="0" borderId="1" xfId="0" applyNumberFormat="1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 wrapText="1"/>
    </xf>
    <xf numFmtId="9" fontId="35" fillId="0" borderId="1" xfId="0" applyNumberFormat="1" applyFont="1" applyBorder="1" applyAlignment="1">
      <alignment horizontal="center" vertical="center"/>
    </xf>
    <xf numFmtId="9" fontId="36" fillId="0" borderId="1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center" wrapText="1"/>
    </xf>
    <xf numFmtId="49" fontId="26" fillId="0" borderId="1" xfId="0" applyNumberFormat="1" applyFont="1" applyBorder="1" applyAlignment="1">
      <alignment horizontal="center" vertical="center" wrapText="1"/>
    </xf>
    <xf numFmtId="41" fontId="26" fillId="0" borderId="1" xfId="0" applyNumberFormat="1" applyFont="1" applyBorder="1" applyAlignment="1">
      <alignment horizontal="left" vertical="center" wrapText="1"/>
    </xf>
    <xf numFmtId="41" fontId="26" fillId="0" borderId="1" xfId="0" applyNumberFormat="1" applyFont="1" applyBorder="1" applyAlignment="1">
      <alignment horizontal="right" vertical="center" wrapText="1"/>
    </xf>
    <xf numFmtId="41" fontId="26" fillId="0" borderId="1" xfId="0" applyNumberFormat="1" applyFont="1" applyBorder="1" applyAlignment="1">
      <alignment horizontal="center" vertical="center" wrapText="1"/>
    </xf>
    <xf numFmtId="49" fontId="37" fillId="0" borderId="1" xfId="0" applyNumberFormat="1" applyFont="1" applyBorder="1" applyAlignment="1">
      <alignment horizontal="center" vertical="center" wrapText="1"/>
    </xf>
    <xf numFmtId="41" fontId="37" fillId="0" borderId="1" xfId="0" applyNumberFormat="1" applyFont="1" applyBorder="1" applyAlignment="1">
      <alignment horizontal="center" vertical="center" wrapText="1"/>
    </xf>
    <xf numFmtId="41" fontId="37" fillId="0" borderId="1" xfId="0" applyNumberFormat="1" applyFont="1" applyBorder="1" applyAlignment="1">
      <alignment horizontal="right" vertical="center" wrapText="1"/>
    </xf>
    <xf numFmtId="0" fontId="2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21" fillId="0" borderId="18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7" xfId="0" applyNumberFormat="1" applyFont="1" applyBorder="1" applyAlignment="1">
      <alignment horizontal="center" vertical="center" wrapText="1"/>
    </xf>
    <xf numFmtId="0" fontId="38" fillId="0" borderId="3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right" vertical="center" wrapText="1"/>
    </xf>
    <xf numFmtId="0" fontId="25" fillId="0" borderId="26" xfId="0" applyFont="1" applyBorder="1" applyAlignment="1">
      <alignment horizontal="left" vertical="center" wrapText="1"/>
    </xf>
    <xf numFmtId="41" fontId="25" fillId="0" borderId="1" xfId="0" applyNumberFormat="1" applyFont="1" applyBorder="1" applyAlignment="1">
      <alignment horizontal="center" vertical="center" wrapText="1"/>
    </xf>
    <xf numFmtId="41" fontId="25" fillId="0" borderId="25" xfId="0" applyNumberFormat="1" applyFont="1" applyBorder="1" applyAlignment="1">
      <alignment horizontal="center" vertical="center" wrapText="1"/>
    </xf>
    <xf numFmtId="49" fontId="25" fillId="0" borderId="26" xfId="0" applyNumberFormat="1" applyFont="1" applyBorder="1" applyAlignment="1">
      <alignment horizontal="center" vertical="center" wrapText="1"/>
    </xf>
    <xf numFmtId="49" fontId="25" fillId="0" borderId="7" xfId="0" applyNumberFormat="1" applyFont="1" applyBorder="1" applyAlignment="1">
      <alignment horizontal="center" vertical="center" wrapText="1"/>
    </xf>
    <xf numFmtId="0" fontId="25" fillId="0" borderId="1" xfId="0" applyNumberFormat="1" applyFont="1" applyBorder="1" applyAlignment="1">
      <alignment horizontal="center" vertical="center" wrapText="1"/>
    </xf>
    <xf numFmtId="0" fontId="25" fillId="0" borderId="25" xfId="0" applyNumberFormat="1" applyFont="1" applyBorder="1" applyAlignment="1">
      <alignment horizontal="center" vertical="center" wrapText="1"/>
    </xf>
    <xf numFmtId="0" fontId="25" fillId="0" borderId="27" xfId="0" applyNumberFormat="1" applyFont="1" applyBorder="1" applyAlignment="1">
      <alignment horizontal="left" vertical="center" wrapText="1"/>
    </xf>
    <xf numFmtId="0" fontId="25" fillId="0" borderId="26" xfId="0" applyNumberFormat="1" applyFont="1" applyBorder="1" applyAlignment="1">
      <alignment horizontal="center" vertical="center" wrapText="1"/>
    </xf>
    <xf numFmtId="41" fontId="25" fillId="0" borderId="1" xfId="0" applyNumberFormat="1" applyFont="1" applyBorder="1" applyAlignment="1">
      <alignment vertical="center"/>
    </xf>
    <xf numFmtId="0" fontId="25" fillId="0" borderId="1" xfId="0" applyFont="1" applyBorder="1" applyAlignment="1">
      <alignment horizontal="left" vertical="center"/>
    </xf>
    <xf numFmtId="0" fontId="21" fillId="0" borderId="1" xfId="0" applyFont="1" applyBorder="1" applyAlignment="1">
      <alignment horizontal="left" vertical="center"/>
    </xf>
    <xf numFmtId="41" fontId="25" fillId="0" borderId="25" xfId="0" applyNumberFormat="1" applyFont="1" applyBorder="1" applyAlignment="1">
      <alignment horizontal="center" vertical="center"/>
    </xf>
    <xf numFmtId="0" fontId="25" fillId="0" borderId="26" xfId="0" applyFont="1" applyBorder="1" applyAlignment="1">
      <alignment horizontal="left" vertical="center"/>
    </xf>
    <xf numFmtId="41" fontId="25" fillId="0" borderId="1" xfId="0" applyNumberFormat="1" applyFont="1" applyBorder="1" applyAlignment="1">
      <alignment horizontal="center" vertical="center"/>
    </xf>
    <xf numFmtId="49" fontId="25" fillId="0" borderId="26" xfId="0" applyNumberFormat="1" applyFont="1" applyBorder="1" applyAlignment="1">
      <alignment horizontal="center" vertical="center"/>
    </xf>
    <xf numFmtId="49" fontId="25" fillId="0" borderId="7" xfId="0" applyNumberFormat="1" applyFont="1" applyBorder="1" applyAlignment="1">
      <alignment horizontal="center" vertical="center"/>
    </xf>
    <xf numFmtId="0" fontId="25" fillId="0" borderId="25" xfId="0" applyNumberFormat="1" applyFont="1" applyBorder="1" applyAlignment="1">
      <alignment horizontal="center" vertical="center"/>
    </xf>
    <xf numFmtId="0" fontId="25" fillId="0" borderId="27" xfId="0" applyNumberFormat="1" applyFont="1" applyBorder="1" applyAlignment="1">
      <alignment horizontal="left" vertical="center"/>
    </xf>
    <xf numFmtId="0" fontId="25" fillId="0" borderId="26" xfId="0" applyNumberFormat="1" applyFont="1" applyBorder="1" applyAlignment="1">
      <alignment horizontal="center" vertical="center"/>
    </xf>
    <xf numFmtId="0" fontId="39" fillId="0" borderId="27" xfId="0" applyNumberFormat="1" applyFont="1" applyBorder="1" applyAlignment="1">
      <alignment horizontal="left" vertical="center"/>
    </xf>
    <xf numFmtId="0" fontId="39" fillId="0" borderId="26" xfId="0" applyNumberFormat="1" applyFont="1" applyBorder="1" applyAlignment="1">
      <alignment horizontal="center" vertical="center"/>
    </xf>
    <xf numFmtId="0" fontId="25" fillId="0" borderId="1" xfId="0" applyNumberFormat="1" applyFont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41" fontId="25" fillId="0" borderId="25" xfId="0" applyNumberFormat="1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left" vertical="center"/>
    </xf>
    <xf numFmtId="41" fontId="25" fillId="0" borderId="1" xfId="0" applyNumberFormat="1" applyFont="1" applyFill="1" applyBorder="1" applyAlignment="1">
      <alignment horizontal="center" vertical="center"/>
    </xf>
    <xf numFmtId="49" fontId="25" fillId="0" borderId="26" xfId="0" applyNumberFormat="1" applyFont="1" applyFill="1" applyBorder="1" applyAlignment="1">
      <alignment horizontal="center" vertical="center"/>
    </xf>
    <xf numFmtId="49" fontId="25" fillId="0" borderId="7" xfId="0" applyNumberFormat="1" applyFont="1" applyFill="1" applyBorder="1" applyAlignment="1">
      <alignment horizontal="center" vertical="center"/>
    </xf>
    <xf numFmtId="0" fontId="25" fillId="0" borderId="1" xfId="0" applyNumberFormat="1" applyFont="1" applyFill="1" applyBorder="1" applyAlignment="1">
      <alignment horizontal="center" vertical="center"/>
    </xf>
    <xf numFmtId="0" fontId="25" fillId="0" borderId="25" xfId="0" applyNumberFormat="1" applyFont="1" applyFill="1" applyBorder="1" applyAlignment="1">
      <alignment horizontal="center" vertical="center"/>
    </xf>
    <xf numFmtId="0" fontId="25" fillId="0" borderId="27" xfId="0" applyNumberFormat="1" applyFont="1" applyFill="1" applyBorder="1" applyAlignment="1">
      <alignment horizontal="left" vertical="center"/>
    </xf>
    <xf numFmtId="0" fontId="25" fillId="0" borderId="26" xfId="0" applyNumberFormat="1" applyFont="1" applyFill="1" applyBorder="1" applyAlignment="1">
      <alignment horizontal="center" vertical="center"/>
    </xf>
    <xf numFmtId="41" fontId="25" fillId="0" borderId="1" xfId="0" applyNumberFormat="1" applyFont="1" applyFill="1" applyBorder="1" applyAlignment="1">
      <alignment vertical="center"/>
    </xf>
    <xf numFmtId="0" fontId="39" fillId="0" borderId="27" xfId="0" applyNumberFormat="1" applyFont="1" applyFill="1" applyBorder="1" applyAlignment="1">
      <alignment horizontal="left" vertical="center"/>
    </xf>
    <xf numFmtId="0" fontId="39" fillId="0" borderId="26" xfId="0" applyNumberFormat="1" applyFont="1" applyFill="1" applyBorder="1" applyAlignment="1">
      <alignment horizontal="center" vertical="center"/>
    </xf>
    <xf numFmtId="0" fontId="25" fillId="0" borderId="1" xfId="0" applyNumberFormat="1" applyFont="1" applyFill="1" applyBorder="1" applyAlignment="1">
      <alignment horizontal="center" vertical="center" wrapText="1"/>
    </xf>
    <xf numFmtId="49" fontId="25" fillId="0" borderId="1" xfId="0" applyNumberFormat="1" applyFont="1" applyBorder="1" applyAlignment="1">
      <alignment horizontal="center" vertical="center"/>
    </xf>
    <xf numFmtId="49" fontId="25" fillId="0" borderId="25" xfId="0" applyNumberFormat="1" applyFont="1" applyBorder="1" applyAlignment="1">
      <alignment horizontal="center" vertical="center"/>
    </xf>
    <xf numFmtId="41" fontId="21" fillId="0" borderId="25" xfId="0" applyNumberFormat="1" applyFont="1" applyBorder="1" applyAlignment="1">
      <alignment horizontal="center" vertical="center"/>
    </xf>
    <xf numFmtId="41" fontId="40" fillId="0" borderId="3" xfId="0" applyNumberFormat="1" applyFont="1" applyBorder="1" applyAlignment="1">
      <alignment horizontal="center" vertical="center"/>
    </xf>
    <xf numFmtId="41" fontId="40" fillId="0" borderId="14" xfId="0" applyNumberFormat="1" applyFont="1" applyBorder="1" applyAlignment="1">
      <alignment horizontal="center" vertical="center"/>
    </xf>
    <xf numFmtId="0" fontId="40" fillId="0" borderId="3" xfId="0" applyNumberFormat="1" applyFont="1" applyBorder="1" applyAlignment="1">
      <alignment horizontal="center" vertical="center"/>
    </xf>
    <xf numFmtId="0" fontId="40" fillId="0" borderId="28" xfId="0" applyNumberFormat="1" applyFont="1" applyBorder="1" applyAlignment="1">
      <alignment horizontal="center" vertical="center"/>
    </xf>
    <xf numFmtId="41" fontId="40" fillId="0" borderId="3" xfId="0" applyNumberFormat="1" applyFont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49" fontId="25" fillId="0" borderId="0" xfId="0" applyNumberFormat="1" applyFont="1" applyAlignment="1">
      <alignment horizontal="center" vertical="center"/>
    </xf>
    <xf numFmtId="0" fontId="25" fillId="0" borderId="0" xfId="0" applyNumberFormat="1" applyFont="1" applyAlignment="1">
      <alignment vertical="center"/>
    </xf>
    <xf numFmtId="0" fontId="25" fillId="0" borderId="0" xfId="0" applyNumberFormat="1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49" fontId="26" fillId="0" borderId="0" xfId="0" applyNumberFormat="1" applyFont="1" applyAlignment="1">
      <alignment horizontal="center" vertical="center"/>
    </xf>
    <xf numFmtId="41" fontId="26" fillId="0" borderId="0" xfId="0" applyNumberFormat="1" applyFont="1" applyAlignment="1">
      <alignment vertical="center"/>
    </xf>
    <xf numFmtId="0" fontId="26" fillId="0" borderId="0" xfId="0" applyNumberFormat="1" applyFont="1" applyAlignment="1">
      <alignment vertical="center"/>
    </xf>
    <xf numFmtId="0" fontId="26" fillId="0" borderId="0" xfId="0" applyNumberFormat="1" applyFont="1" applyAlignment="1">
      <alignment horizontal="center" vertical="center"/>
    </xf>
    <xf numFmtId="0" fontId="27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41" fontId="25" fillId="0" borderId="4" xfId="0" applyNumberFormat="1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41" fontId="25" fillId="0" borderId="2" xfId="0" applyNumberFormat="1" applyFont="1" applyBorder="1" applyAlignment="1">
      <alignment horizontal="center" vertical="center"/>
    </xf>
    <xf numFmtId="41" fontId="25" fillId="0" borderId="29" xfId="0" applyNumberFormat="1" applyFont="1" applyBorder="1" applyAlignment="1">
      <alignment horizontal="center" vertical="center"/>
    </xf>
    <xf numFmtId="49" fontId="25" fillId="0" borderId="30" xfId="0" applyNumberFormat="1" applyFont="1" applyBorder="1" applyAlignment="1">
      <alignment horizontal="center" vertical="center"/>
    </xf>
    <xf numFmtId="49" fontId="25" fillId="0" borderId="12" xfId="0" applyNumberFormat="1" applyFont="1" applyBorder="1" applyAlignment="1">
      <alignment horizontal="center" vertical="center"/>
    </xf>
    <xf numFmtId="0" fontId="25" fillId="0" borderId="2" xfId="0" applyNumberFormat="1" applyFont="1" applyBorder="1" applyAlignment="1">
      <alignment horizontal="center" vertical="center"/>
    </xf>
    <xf numFmtId="0" fontId="25" fillId="0" borderId="29" xfId="0" applyNumberFormat="1" applyFont="1" applyBorder="1" applyAlignment="1">
      <alignment horizontal="center" vertical="center"/>
    </xf>
    <xf numFmtId="0" fontId="25" fillId="0" borderId="31" xfId="0" applyNumberFormat="1" applyFont="1" applyBorder="1" applyAlignment="1">
      <alignment horizontal="left" vertical="center"/>
    </xf>
    <xf numFmtId="0" fontId="25" fillId="0" borderId="30" xfId="0" applyNumberFormat="1" applyFont="1" applyBorder="1" applyAlignment="1">
      <alignment horizontal="center" vertical="center"/>
    </xf>
    <xf numFmtId="0" fontId="25" fillId="0" borderId="2" xfId="0" applyNumberFormat="1" applyFont="1" applyBorder="1" applyAlignment="1">
      <alignment horizontal="center" vertical="center" wrapText="1"/>
    </xf>
    <xf numFmtId="41" fontId="25" fillId="0" borderId="2" xfId="0" applyNumberFormat="1" applyFont="1" applyBorder="1" applyAlignment="1">
      <alignment vertical="center"/>
    </xf>
    <xf numFmtId="0" fontId="25" fillId="0" borderId="2" xfId="0" applyFont="1" applyBorder="1" applyAlignment="1">
      <alignment horizontal="left" vertical="center"/>
    </xf>
    <xf numFmtId="0" fontId="25" fillId="2" borderId="1" xfId="0" applyFont="1" applyFill="1" applyBorder="1" applyAlignment="1">
      <alignment horizontal="left" vertical="center" wrapText="1"/>
    </xf>
    <xf numFmtId="0" fontId="25" fillId="2" borderId="1" xfId="0" applyFont="1" applyFill="1" applyBorder="1" applyAlignment="1">
      <alignment vertical="center"/>
    </xf>
    <xf numFmtId="0" fontId="25" fillId="2" borderId="2" xfId="0" applyFont="1" applyFill="1" applyBorder="1" applyAlignment="1">
      <alignment vertical="center"/>
    </xf>
    <xf numFmtId="41" fontId="40" fillId="0" borderId="32" xfId="0" applyNumberFormat="1" applyFont="1" applyBorder="1" applyAlignment="1">
      <alignment vertical="center"/>
    </xf>
    <xf numFmtId="41" fontId="40" fillId="0" borderId="28" xfId="0" applyNumberFormat="1" applyFont="1" applyBorder="1" applyAlignment="1">
      <alignment vertical="center"/>
    </xf>
    <xf numFmtId="0" fontId="40" fillId="0" borderId="32" xfId="0" applyNumberFormat="1" applyFont="1" applyBorder="1" applyAlignment="1">
      <alignment vertical="center"/>
    </xf>
    <xf numFmtId="0" fontId="40" fillId="0" borderId="33" xfId="0" applyNumberFormat="1" applyFont="1" applyBorder="1" applyAlignment="1">
      <alignment vertical="center"/>
    </xf>
    <xf numFmtId="0" fontId="40" fillId="0" borderId="3" xfId="0" applyNumberFormat="1" applyFont="1" applyBorder="1" applyAlignment="1">
      <alignment vertical="center" wrapText="1"/>
    </xf>
    <xf numFmtId="41" fontId="25" fillId="0" borderId="8" xfId="0" applyNumberFormat="1" applyFont="1" applyBorder="1" applyAlignment="1">
      <alignment horizontal="center" vertical="center"/>
    </xf>
    <xf numFmtId="0" fontId="25" fillId="0" borderId="7" xfId="0" applyFont="1" applyBorder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38" fillId="0" borderId="14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left" vertical="center"/>
    </xf>
    <xf numFmtId="0" fontId="25" fillId="0" borderId="1" xfId="0" applyNumberFormat="1" applyFont="1" applyBorder="1" applyAlignment="1">
      <alignment horizontal="left" vertical="center"/>
    </xf>
    <xf numFmtId="41" fontId="0" fillId="0" borderId="0" xfId="0" applyNumberFormat="1" applyAlignment="1">
      <alignment vertical="center"/>
    </xf>
    <xf numFmtId="0" fontId="25" fillId="0" borderId="7" xfId="0" applyNumberFormat="1" applyFont="1" applyBorder="1" applyAlignment="1">
      <alignment horizontal="center" vertical="center" wrapText="1"/>
    </xf>
    <xf numFmtId="0" fontId="25" fillId="0" borderId="7" xfId="0" applyNumberFormat="1" applyFont="1" applyBorder="1" applyAlignment="1">
      <alignment horizontal="center" vertical="center"/>
    </xf>
    <xf numFmtId="0" fontId="39" fillId="0" borderId="7" xfId="0" applyNumberFormat="1" applyFont="1" applyBorder="1" applyAlignment="1">
      <alignment horizontal="center" vertical="center"/>
    </xf>
    <xf numFmtId="0" fontId="25" fillId="0" borderId="7" xfId="0" applyNumberFormat="1" applyFont="1" applyFill="1" applyBorder="1" applyAlignment="1">
      <alignment horizontal="center" vertical="center"/>
    </xf>
    <xf numFmtId="0" fontId="25" fillId="0" borderId="12" xfId="0" applyNumberFormat="1" applyFont="1" applyBorder="1" applyAlignment="1">
      <alignment horizontal="center" vertical="center"/>
    </xf>
    <xf numFmtId="0" fontId="25" fillId="0" borderId="1" xfId="0" applyNumberFormat="1" applyFont="1" applyBorder="1" applyAlignment="1">
      <alignment horizontal="left" vertical="center" wrapText="1"/>
    </xf>
    <xf numFmtId="0" fontId="39" fillId="0" borderId="1" xfId="0" applyNumberFormat="1" applyFont="1" applyBorder="1" applyAlignment="1">
      <alignment horizontal="left" vertical="center"/>
    </xf>
    <xf numFmtId="0" fontId="25" fillId="0" borderId="1" xfId="0" applyNumberFormat="1" applyFont="1" applyFill="1" applyBorder="1" applyAlignment="1">
      <alignment horizontal="left" vertical="center"/>
    </xf>
    <xf numFmtId="41" fontId="25" fillId="0" borderId="5" xfId="0" applyNumberFormat="1" applyFont="1" applyBorder="1" applyAlignment="1">
      <alignment horizontal="center" vertical="center"/>
    </xf>
    <xf numFmtId="0" fontId="25" fillId="0" borderId="14" xfId="0" applyFont="1" applyBorder="1" applyAlignment="1">
      <alignment horizontal="left" vertical="center"/>
    </xf>
    <xf numFmtId="41" fontId="25" fillId="0" borderId="3" xfId="0" applyNumberFormat="1" applyFont="1" applyBorder="1" applyAlignment="1">
      <alignment horizontal="center" vertical="center"/>
    </xf>
    <xf numFmtId="49" fontId="25" fillId="0" borderId="14" xfId="0" applyNumberFormat="1" applyFont="1" applyBorder="1" applyAlignment="1">
      <alignment horizontal="center" vertical="center"/>
    </xf>
    <xf numFmtId="0" fontId="25" fillId="0" borderId="3" xfId="0" applyNumberFormat="1" applyFont="1" applyBorder="1" applyAlignment="1">
      <alignment horizontal="center" vertical="center"/>
    </xf>
    <xf numFmtId="0" fontId="25" fillId="0" borderId="5" xfId="0" applyNumberFormat="1" applyFont="1" applyBorder="1" applyAlignment="1">
      <alignment horizontal="center" vertical="center"/>
    </xf>
    <xf numFmtId="0" fontId="25" fillId="0" borderId="13" xfId="0" applyNumberFormat="1" applyFont="1" applyBorder="1" applyAlignment="1">
      <alignment horizontal="left" vertical="center"/>
    </xf>
    <xf numFmtId="0" fontId="25" fillId="0" borderId="14" xfId="0" applyNumberFormat="1" applyFont="1" applyBorder="1" applyAlignment="1">
      <alignment horizontal="center" vertical="center"/>
    </xf>
    <xf numFmtId="49" fontId="25" fillId="0" borderId="3" xfId="0" applyNumberFormat="1" applyFont="1" applyBorder="1" applyAlignment="1">
      <alignment horizontal="center" vertical="center"/>
    </xf>
    <xf numFmtId="41" fontId="25" fillId="0" borderId="3" xfId="0" applyNumberFormat="1" applyFont="1" applyBorder="1" applyAlignment="1">
      <alignment vertical="center"/>
    </xf>
    <xf numFmtId="0" fontId="25" fillId="2" borderId="14" xfId="0" applyFont="1" applyFill="1" applyBorder="1" applyAlignment="1">
      <alignment vertical="center"/>
    </xf>
    <xf numFmtId="49" fontId="25" fillId="0" borderId="14" xfId="0" quotePrefix="1" applyNumberFormat="1" applyFont="1" applyBorder="1" applyAlignment="1">
      <alignment horizontal="center" vertical="center"/>
    </xf>
    <xf numFmtId="0" fontId="42" fillId="0" borderId="35" xfId="0" applyFont="1" applyBorder="1" applyAlignment="1">
      <alignment horizontal="center"/>
    </xf>
    <xf numFmtId="0" fontId="42" fillId="0" borderId="36" xfId="0" applyFont="1" applyBorder="1" applyAlignment="1">
      <alignment horizontal="center"/>
    </xf>
    <xf numFmtId="0" fontId="42" fillId="0" borderId="37" xfId="0" applyFont="1" applyBorder="1" applyAlignment="1">
      <alignment horizontal="center"/>
    </xf>
    <xf numFmtId="0" fontId="42" fillId="0" borderId="38" xfId="0" applyFont="1" applyBorder="1" applyAlignment="1">
      <alignment horizontal="center"/>
    </xf>
    <xf numFmtId="0" fontId="0" fillId="0" borderId="3" xfId="0" applyBorder="1"/>
    <xf numFmtId="0" fontId="0" fillId="0" borderId="1" xfId="0" applyBorder="1"/>
    <xf numFmtId="0" fontId="0" fillId="2" borderId="1" xfId="0" applyFill="1" applyBorder="1"/>
    <xf numFmtId="0" fontId="43" fillId="0" borderId="14" xfId="0" applyFont="1" applyBorder="1"/>
    <xf numFmtId="0" fontId="43" fillId="0" borderId="1" xfId="0" applyFont="1" applyBorder="1"/>
    <xf numFmtId="0" fontId="43" fillId="3" borderId="14" xfId="0" applyFont="1" applyFill="1" applyBorder="1"/>
    <xf numFmtId="0" fontId="0" fillId="0" borderId="7" xfId="0" applyBorder="1"/>
    <xf numFmtId="0" fontId="0" fillId="0" borderId="1" xfId="0" applyBorder="1" applyAlignment="1">
      <alignment wrapText="1"/>
    </xf>
    <xf numFmtId="0" fontId="43" fillId="0" borderId="14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 wrapText="1"/>
    </xf>
    <xf numFmtId="0" fontId="11" fillId="0" borderId="0" xfId="0" applyFont="1" applyBorder="1"/>
    <xf numFmtId="0" fontId="26" fillId="0" borderId="52" xfId="0" applyFont="1" applyBorder="1" applyAlignment="1">
      <alignment horizontal="center" vertical="center" wrapText="1"/>
    </xf>
    <xf numFmtId="0" fontId="0" fillId="0" borderId="53" xfId="0" applyBorder="1"/>
    <xf numFmtId="0" fontId="26" fillId="0" borderId="54" xfId="0" applyFont="1" applyBorder="1" applyAlignment="1">
      <alignment horizontal="center" vertical="center" wrapText="1"/>
    </xf>
    <xf numFmtId="0" fontId="0" fillId="0" borderId="17" xfId="0" applyBorder="1"/>
    <xf numFmtId="0" fontId="0" fillId="0" borderId="55" xfId="0" applyBorder="1"/>
    <xf numFmtId="0" fontId="26" fillId="0" borderId="56" xfId="0" applyFont="1" applyBorder="1" applyAlignment="1">
      <alignment horizontal="center" vertical="center" wrapText="1"/>
    </xf>
    <xf numFmtId="0" fontId="45" fillId="0" borderId="5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1" fillId="0" borderId="0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3" xfId="0" applyBorder="1" applyAlignment="1">
      <alignment horizontal="center"/>
    </xf>
    <xf numFmtId="0" fontId="11" fillId="0" borderId="0" xfId="0" applyFont="1" applyBorder="1" applyAlignment="1"/>
    <xf numFmtId="0" fontId="0" fillId="0" borderId="0" xfId="0" applyBorder="1" applyAlignment="1">
      <alignment horizontal="center"/>
    </xf>
    <xf numFmtId="0" fontId="37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0" fillId="2" borderId="0" xfId="0" applyFill="1" applyBorder="1"/>
    <xf numFmtId="0" fontId="44" fillId="0" borderId="0" xfId="0" applyFont="1" applyBorder="1" applyAlignment="1">
      <alignment horizontal="center" vertical="center" textRotation="255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/>
    </xf>
    <xf numFmtId="0" fontId="42" fillId="0" borderId="34" xfId="0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42" fillId="0" borderId="48" xfId="0" applyFont="1" applyBorder="1" applyAlignment="1">
      <alignment horizontal="center"/>
    </xf>
    <xf numFmtId="0" fontId="42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58" xfId="0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left"/>
    </xf>
    <xf numFmtId="0" fontId="19" fillId="0" borderId="6" xfId="0" applyFont="1" applyBorder="1" applyAlignment="1">
      <alignment horizontal="left"/>
    </xf>
    <xf numFmtId="0" fontId="19" fillId="0" borderId="7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7" xfId="0" applyFont="1" applyBorder="1" applyAlignment="1">
      <alignment horizontal="left" wrapText="1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41" fontId="34" fillId="0" borderId="8" xfId="0" applyNumberFormat="1" applyFont="1" applyBorder="1" applyAlignment="1">
      <alignment horizontal="center" vertical="center"/>
    </xf>
    <xf numFmtId="41" fontId="34" fillId="0" borderId="6" xfId="0" applyNumberFormat="1" applyFont="1" applyBorder="1" applyAlignment="1">
      <alignment horizontal="center" vertical="center"/>
    </xf>
    <xf numFmtId="41" fontId="34" fillId="0" borderId="7" xfId="0" applyNumberFormat="1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37" fillId="0" borderId="0" xfId="0" applyFont="1" applyAlignment="1">
      <alignment horizontal="center"/>
    </xf>
    <xf numFmtId="0" fontId="37" fillId="0" borderId="8" xfId="0" applyFont="1" applyBorder="1" applyAlignment="1">
      <alignment horizontal="center" vertical="center" wrapText="1"/>
    </xf>
    <xf numFmtId="0" fontId="37" fillId="0" borderId="7" xfId="0" applyFont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33" fillId="0" borderId="1" xfId="0" applyFont="1" applyBorder="1" applyAlignment="1">
      <alignment horizontal="center" textRotation="255"/>
    </xf>
    <xf numFmtId="0" fontId="33" fillId="0" borderId="2" xfId="0" applyFont="1" applyBorder="1" applyAlignment="1">
      <alignment horizontal="center" textRotation="255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40" fillId="0" borderId="5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21" fillId="0" borderId="8" xfId="0" applyNumberFormat="1" applyFont="1" applyBorder="1" applyAlignment="1">
      <alignment horizontal="center" vertical="center" wrapText="1"/>
    </xf>
    <xf numFmtId="0" fontId="21" fillId="0" borderId="6" xfId="0" applyNumberFormat="1" applyFont="1" applyBorder="1" applyAlignment="1">
      <alignment horizontal="center" vertical="center" wrapText="1"/>
    </xf>
    <xf numFmtId="0" fontId="21" fillId="0" borderId="7" xfId="0" applyNumberFormat="1" applyFont="1" applyBorder="1" applyAlignment="1">
      <alignment horizontal="center" vertical="center" wrapText="1"/>
    </xf>
    <xf numFmtId="0" fontId="38" fillId="0" borderId="5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22" xfId="0" applyNumberFormat="1" applyFont="1" applyBorder="1" applyAlignment="1">
      <alignment horizontal="center" vertical="center" wrapText="1"/>
    </xf>
    <xf numFmtId="0" fontId="38" fillId="0" borderId="23" xfId="0" applyNumberFormat="1" applyFont="1" applyBorder="1" applyAlignment="1">
      <alignment horizontal="center" vertical="center" wrapText="1"/>
    </xf>
    <xf numFmtId="0" fontId="38" fillId="0" borderId="24" xfId="0" applyNumberFormat="1" applyFont="1" applyBorder="1" applyAlignment="1">
      <alignment horizontal="center" vertical="center" wrapText="1"/>
    </xf>
    <xf numFmtId="0" fontId="38" fillId="0" borderId="5" xfId="0" applyNumberFormat="1" applyFont="1" applyBorder="1" applyAlignment="1">
      <alignment horizontal="center" vertical="center" wrapText="1"/>
    </xf>
    <xf numFmtId="0" fontId="38" fillId="0" borderId="14" xfId="0" applyNumberFormat="1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top" wrapText="1"/>
    </xf>
    <xf numFmtId="0" fontId="13" fillId="0" borderId="50" xfId="0" applyFont="1" applyBorder="1" applyAlignment="1">
      <alignment horizontal="center" vertical="top" wrapText="1"/>
    </xf>
    <xf numFmtId="0" fontId="13" fillId="0" borderId="45" xfId="0" applyFont="1" applyFill="1" applyBorder="1" applyAlignment="1">
      <alignment horizontal="center" vertical="center" wrapText="1"/>
    </xf>
    <xf numFmtId="0" fontId="13" fillId="0" borderId="46" xfId="0" applyFont="1" applyFill="1" applyBorder="1" applyAlignment="1">
      <alignment horizontal="center" vertical="center" wrapText="1"/>
    </xf>
    <xf numFmtId="0" fontId="13" fillId="0" borderId="47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44" fillId="0" borderId="45" xfId="0" applyFont="1" applyBorder="1" applyAlignment="1">
      <alignment horizontal="center" vertical="center" textRotation="255"/>
    </xf>
    <xf numFmtId="0" fontId="44" fillId="0" borderId="46" xfId="0" applyFont="1" applyBorder="1" applyAlignment="1">
      <alignment horizontal="center" vertical="center" textRotation="255"/>
    </xf>
    <xf numFmtId="0" fontId="44" fillId="0" borderId="47" xfId="0" applyFont="1" applyBorder="1" applyAlignment="1">
      <alignment horizontal="center" vertical="center" textRotation="255"/>
    </xf>
    <xf numFmtId="0" fontId="13" fillId="0" borderId="3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top" wrapText="1"/>
    </xf>
    <xf numFmtId="0" fontId="13" fillId="0" borderId="40" xfId="0" applyFont="1" applyBorder="1" applyAlignment="1">
      <alignment horizontal="center" vertical="top" wrapText="1"/>
    </xf>
    <xf numFmtId="0" fontId="13" fillId="0" borderId="45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56"/>
  <sheetViews>
    <sheetView topLeftCell="A527" zoomScaleSheetLayoutView="90" workbookViewId="0">
      <selection activeCell="P534" sqref="P534"/>
    </sheetView>
  </sheetViews>
  <sheetFormatPr defaultRowHeight="14.4"/>
  <cols>
    <col min="1" max="1" width="3" customWidth="1"/>
    <col min="2" max="2" width="3.44140625" customWidth="1"/>
    <col min="8" max="8" width="9.109375" customWidth="1"/>
  </cols>
  <sheetData>
    <row r="1" spans="1:18" ht="15.6">
      <c r="A1" s="2" t="s">
        <v>280</v>
      </c>
      <c r="B1" s="2" t="s">
        <v>477</v>
      </c>
      <c r="C1" s="2"/>
      <c r="D1" s="4"/>
      <c r="E1" s="4"/>
      <c r="F1" s="4"/>
      <c r="G1" s="4"/>
      <c r="H1" s="4"/>
    </row>
    <row r="2" spans="1:18" ht="15.6">
      <c r="A2" s="4"/>
      <c r="B2" s="3" t="s">
        <v>2</v>
      </c>
      <c r="C2" s="4"/>
      <c r="D2" s="4"/>
      <c r="E2" s="4"/>
      <c r="F2" s="4"/>
      <c r="G2" s="4"/>
      <c r="H2" s="4"/>
    </row>
    <row r="3" spans="1:18" ht="15.6">
      <c r="A3" s="4"/>
      <c r="B3" s="3"/>
      <c r="C3" s="4" t="s">
        <v>479</v>
      </c>
      <c r="D3" s="4"/>
      <c r="E3" s="4"/>
      <c r="F3" s="4"/>
      <c r="G3" s="4"/>
      <c r="H3" s="4"/>
    </row>
    <row r="4" spans="1:18" ht="15.6">
      <c r="A4" s="4"/>
      <c r="B4" s="3"/>
      <c r="C4" s="4"/>
      <c r="D4" s="4"/>
      <c r="E4" s="4"/>
      <c r="F4" s="4"/>
      <c r="G4" s="4"/>
      <c r="H4" s="4"/>
    </row>
    <row r="5" spans="1:18" ht="15.6">
      <c r="A5" s="4"/>
      <c r="B5" s="3"/>
      <c r="C5" s="303" t="s">
        <v>3</v>
      </c>
      <c r="D5" s="304"/>
      <c r="E5" s="304"/>
      <c r="F5" s="305"/>
      <c r="G5" s="298">
        <v>2007</v>
      </c>
      <c r="H5" s="299"/>
      <c r="I5" s="300">
        <v>2008</v>
      </c>
      <c r="J5" s="301"/>
      <c r="K5" s="300">
        <v>2009</v>
      </c>
      <c r="L5" s="301"/>
      <c r="M5" s="300">
        <v>2010</v>
      </c>
      <c r="N5" s="301"/>
      <c r="O5" s="300">
        <v>2011</v>
      </c>
      <c r="P5" s="301"/>
      <c r="Q5" s="300">
        <v>2012</v>
      </c>
      <c r="R5" s="301"/>
    </row>
    <row r="6" spans="1:18" ht="46.8">
      <c r="A6" s="4"/>
      <c r="B6" s="3"/>
      <c r="C6" s="306"/>
      <c r="D6" s="307"/>
      <c r="E6" s="307"/>
      <c r="F6" s="308"/>
      <c r="G6" s="24" t="s">
        <v>4</v>
      </c>
      <c r="H6" s="24" t="s">
        <v>0</v>
      </c>
      <c r="I6" s="24" t="s">
        <v>4</v>
      </c>
      <c r="J6" s="24" t="s">
        <v>0</v>
      </c>
      <c r="K6" s="24" t="s">
        <v>4</v>
      </c>
      <c r="L6" s="24" t="s">
        <v>0</v>
      </c>
      <c r="M6" s="24" t="s">
        <v>4</v>
      </c>
      <c r="N6" s="24" t="s">
        <v>0</v>
      </c>
      <c r="O6" s="24" t="s">
        <v>4</v>
      </c>
      <c r="P6" s="24" t="s">
        <v>0</v>
      </c>
      <c r="Q6" s="24" t="s">
        <v>4</v>
      </c>
      <c r="R6" s="24" t="s">
        <v>0</v>
      </c>
    </row>
    <row r="7" spans="1:18" ht="15.6">
      <c r="A7" s="4"/>
      <c r="B7" s="3"/>
      <c r="C7" s="7"/>
      <c r="D7" s="14" t="s">
        <v>5</v>
      </c>
      <c r="E7" s="9"/>
      <c r="F7" s="10"/>
      <c r="G7" s="17">
        <v>554</v>
      </c>
      <c r="H7" s="11">
        <f>G7/5425*100</f>
        <v>10.211981566820276</v>
      </c>
      <c r="I7" s="17">
        <v>416</v>
      </c>
      <c r="J7" s="11">
        <f>I7/5204*100</f>
        <v>7.9938508839354343</v>
      </c>
      <c r="K7" s="17">
        <v>410</v>
      </c>
      <c r="L7" s="11">
        <f>K7/5235*100</f>
        <v>7.8319006685768873</v>
      </c>
      <c r="M7" s="17">
        <v>419</v>
      </c>
      <c r="N7" s="11">
        <f>M7/5656%</f>
        <v>7.4080622347949081</v>
      </c>
      <c r="O7" s="17">
        <v>362</v>
      </c>
      <c r="P7" s="11">
        <f>O7/5699%</f>
        <v>6.3519915774697315</v>
      </c>
      <c r="Q7" s="17">
        <v>362</v>
      </c>
      <c r="R7" s="11">
        <f>Q7/5699%</f>
        <v>6.3519915774697315</v>
      </c>
    </row>
    <row r="8" spans="1:18" ht="15.6">
      <c r="A8" s="4"/>
      <c r="B8" s="3"/>
      <c r="C8" s="7"/>
      <c r="D8" s="15" t="s">
        <v>17</v>
      </c>
      <c r="E8" s="9"/>
      <c r="F8" s="10"/>
      <c r="G8" s="17">
        <v>639</v>
      </c>
      <c r="H8" s="11">
        <f t="shared" ref="H8:H20" si="0">G8/5425*100</f>
        <v>11.778801843317972</v>
      </c>
      <c r="I8" s="17">
        <v>447</v>
      </c>
      <c r="J8" s="11">
        <f t="shared" ref="J8:J20" si="1">I8/5204*100</f>
        <v>8.5895465026902382</v>
      </c>
      <c r="K8" s="17">
        <v>446</v>
      </c>
      <c r="L8" s="11">
        <f t="shared" ref="L8:L20" si="2">K8/5235*100</f>
        <v>8.5195797516714418</v>
      </c>
      <c r="M8" s="17">
        <v>482</v>
      </c>
      <c r="N8" s="11">
        <f>M8/5656%</f>
        <v>8.5219236209335207</v>
      </c>
      <c r="O8" s="17">
        <v>428</v>
      </c>
      <c r="P8" s="11">
        <f t="shared" ref="P8:P20" si="3">O8/5699%</f>
        <v>7.5100894893841019</v>
      </c>
      <c r="Q8" s="17">
        <v>428</v>
      </c>
      <c r="R8" s="11">
        <f t="shared" ref="R8:R20" si="4">Q8/5699%</f>
        <v>7.5100894893841019</v>
      </c>
    </row>
    <row r="9" spans="1:18" ht="15.6">
      <c r="A9" s="4"/>
      <c r="B9" s="3"/>
      <c r="C9" s="7"/>
      <c r="D9" s="16" t="s">
        <v>18</v>
      </c>
      <c r="E9" s="9"/>
      <c r="F9" s="10"/>
      <c r="G9" s="17">
        <v>493</v>
      </c>
      <c r="H9" s="11">
        <f t="shared" si="0"/>
        <v>9.0875576036866352</v>
      </c>
      <c r="I9" s="17">
        <v>478</v>
      </c>
      <c r="J9" s="11">
        <f t="shared" si="1"/>
        <v>9.1852421214450413</v>
      </c>
      <c r="K9" s="17">
        <v>477</v>
      </c>
      <c r="L9" s="11">
        <f t="shared" si="2"/>
        <v>9.1117478510028658</v>
      </c>
      <c r="M9" s="17">
        <v>475</v>
      </c>
      <c r="N9" s="11">
        <f t="shared" ref="N9:N20" si="5">M9/5656%</f>
        <v>8.3981612446958973</v>
      </c>
      <c r="O9" s="17">
        <v>473</v>
      </c>
      <c r="P9" s="11">
        <f t="shared" si="3"/>
        <v>8.2997017020529906</v>
      </c>
      <c r="Q9" s="17">
        <v>473</v>
      </c>
      <c r="R9" s="11">
        <f t="shared" si="4"/>
        <v>8.2997017020529906</v>
      </c>
    </row>
    <row r="10" spans="1:18" ht="15.6">
      <c r="A10" s="4"/>
      <c r="B10" s="3"/>
      <c r="C10" s="7"/>
      <c r="D10" s="59" t="s">
        <v>6</v>
      </c>
      <c r="E10" s="9"/>
      <c r="F10" s="10"/>
      <c r="G10" s="17">
        <v>518</v>
      </c>
      <c r="H10" s="11">
        <f t="shared" si="0"/>
        <v>9.5483870967741939</v>
      </c>
      <c r="I10" s="17">
        <v>452</v>
      </c>
      <c r="J10" s="11">
        <f t="shared" si="1"/>
        <v>8.6856264411990782</v>
      </c>
      <c r="K10" s="17">
        <v>447</v>
      </c>
      <c r="L10" s="11">
        <f t="shared" si="2"/>
        <v>8.5386819484240686</v>
      </c>
      <c r="M10" s="17">
        <v>515</v>
      </c>
      <c r="N10" s="11">
        <f t="shared" si="5"/>
        <v>9.1053748231966054</v>
      </c>
      <c r="O10" s="17">
        <v>543</v>
      </c>
      <c r="P10" s="11">
        <f t="shared" si="3"/>
        <v>9.5279873662045969</v>
      </c>
      <c r="Q10" s="17">
        <v>543</v>
      </c>
      <c r="R10" s="11">
        <f t="shared" si="4"/>
        <v>9.5279873662045969</v>
      </c>
    </row>
    <row r="11" spans="1:18" ht="15.6">
      <c r="A11" s="4"/>
      <c r="B11" s="3"/>
      <c r="C11" s="7"/>
      <c r="D11" s="59" t="s">
        <v>7</v>
      </c>
      <c r="E11" s="9"/>
      <c r="F11" s="10"/>
      <c r="G11" s="17">
        <v>553</v>
      </c>
      <c r="H11" s="11">
        <f t="shared" si="0"/>
        <v>10.193548387096774</v>
      </c>
      <c r="I11" s="17">
        <v>485</v>
      </c>
      <c r="J11" s="11">
        <f t="shared" si="1"/>
        <v>9.319754035357418</v>
      </c>
      <c r="K11" s="17">
        <v>474</v>
      </c>
      <c r="L11" s="11">
        <f t="shared" si="2"/>
        <v>9.0544412607449853</v>
      </c>
      <c r="M11" s="17">
        <v>491</v>
      </c>
      <c r="N11" s="11">
        <f t="shared" si="5"/>
        <v>8.6810466760961802</v>
      </c>
      <c r="O11" s="17">
        <v>456</v>
      </c>
      <c r="P11" s="11">
        <f t="shared" si="3"/>
        <v>8.0014037550447448</v>
      </c>
      <c r="Q11" s="17">
        <v>456</v>
      </c>
      <c r="R11" s="11">
        <f t="shared" si="4"/>
        <v>8.0014037550447448</v>
      </c>
    </row>
    <row r="12" spans="1:18" ht="15.6">
      <c r="A12" s="4"/>
      <c r="B12" s="3"/>
      <c r="C12" s="7"/>
      <c r="D12" s="59" t="s">
        <v>8</v>
      </c>
      <c r="E12" s="9"/>
      <c r="F12" s="10"/>
      <c r="G12" s="17">
        <v>439</v>
      </c>
      <c r="H12" s="11">
        <f t="shared" si="0"/>
        <v>8.0921658986175125</v>
      </c>
      <c r="I12" s="17">
        <v>492</v>
      </c>
      <c r="J12" s="11">
        <f t="shared" si="1"/>
        <v>9.4542659492697929</v>
      </c>
      <c r="K12" s="17">
        <v>480</v>
      </c>
      <c r="L12" s="11">
        <f t="shared" si="2"/>
        <v>9.1690544412607444</v>
      </c>
      <c r="M12" s="17">
        <v>536</v>
      </c>
      <c r="N12" s="11">
        <f t="shared" si="5"/>
        <v>9.4766619519094757</v>
      </c>
      <c r="O12" s="17">
        <v>539</v>
      </c>
      <c r="P12" s="11">
        <f t="shared" si="3"/>
        <v>9.4577996139673619</v>
      </c>
      <c r="Q12" s="17">
        <v>539</v>
      </c>
      <c r="R12" s="11">
        <f t="shared" si="4"/>
        <v>9.4577996139673619</v>
      </c>
    </row>
    <row r="13" spans="1:18" ht="15.6">
      <c r="A13" s="4"/>
      <c r="B13" s="3"/>
      <c r="C13" s="7"/>
      <c r="D13" s="59" t="s">
        <v>9</v>
      </c>
      <c r="E13" s="9"/>
      <c r="F13" s="10"/>
      <c r="G13" s="17">
        <v>460</v>
      </c>
      <c r="H13" s="11">
        <f t="shared" si="0"/>
        <v>8.4792626728110587</v>
      </c>
      <c r="I13" s="17">
        <v>387</v>
      </c>
      <c r="J13" s="11">
        <f t="shared" si="1"/>
        <v>7.4365872405841662</v>
      </c>
      <c r="K13" s="17">
        <v>380</v>
      </c>
      <c r="L13" s="11">
        <f t="shared" si="2"/>
        <v>7.2588347659980901</v>
      </c>
      <c r="M13" s="17">
        <v>512</v>
      </c>
      <c r="N13" s="11">
        <f t="shared" si="5"/>
        <v>9.0523338048090523</v>
      </c>
      <c r="O13" s="17">
        <v>529</v>
      </c>
      <c r="P13" s="11">
        <f t="shared" si="3"/>
        <v>9.2823302333742763</v>
      </c>
      <c r="Q13" s="17">
        <v>529</v>
      </c>
      <c r="R13" s="11">
        <f t="shared" si="4"/>
        <v>9.2823302333742763</v>
      </c>
    </row>
    <row r="14" spans="1:18" ht="15.6">
      <c r="A14" s="4"/>
      <c r="B14" s="3"/>
      <c r="C14" s="7"/>
      <c r="D14" s="59" t="s">
        <v>10</v>
      </c>
      <c r="E14" s="9"/>
      <c r="F14" s="10"/>
      <c r="G14" s="17">
        <v>363</v>
      </c>
      <c r="H14" s="11">
        <f t="shared" si="0"/>
        <v>6.6912442396313363</v>
      </c>
      <c r="I14" s="17">
        <v>468</v>
      </c>
      <c r="J14" s="11">
        <f t="shared" si="1"/>
        <v>8.993082244427363</v>
      </c>
      <c r="K14" s="17">
        <v>468</v>
      </c>
      <c r="L14" s="11">
        <f t="shared" si="2"/>
        <v>8.9398280802292263</v>
      </c>
      <c r="M14" s="17">
        <v>441</v>
      </c>
      <c r="N14" s="11">
        <f t="shared" si="5"/>
        <v>7.7970297029702964</v>
      </c>
      <c r="O14" s="17">
        <v>422</v>
      </c>
      <c r="P14" s="11">
        <f t="shared" si="3"/>
        <v>7.4048078610282504</v>
      </c>
      <c r="Q14" s="17">
        <v>422</v>
      </c>
      <c r="R14" s="11">
        <f t="shared" si="4"/>
        <v>7.4048078610282504</v>
      </c>
    </row>
    <row r="15" spans="1:18" ht="15.6">
      <c r="A15" s="4"/>
      <c r="B15" s="3"/>
      <c r="C15" s="7"/>
      <c r="D15" s="59" t="s">
        <v>11</v>
      </c>
      <c r="E15" s="9"/>
      <c r="F15" s="10"/>
      <c r="G15" s="17">
        <v>304</v>
      </c>
      <c r="H15" s="11">
        <f t="shared" si="0"/>
        <v>5.6036866359447002</v>
      </c>
      <c r="I15" s="17">
        <v>320</v>
      </c>
      <c r="J15" s="11">
        <f t="shared" si="1"/>
        <v>6.1491160645657184</v>
      </c>
      <c r="K15" s="17">
        <v>319</v>
      </c>
      <c r="L15" s="11">
        <f t="shared" si="2"/>
        <v>6.0936007640878698</v>
      </c>
      <c r="M15" s="17">
        <v>394</v>
      </c>
      <c r="N15" s="11">
        <f t="shared" si="5"/>
        <v>6.9660537482319658</v>
      </c>
      <c r="O15" s="17">
        <v>435</v>
      </c>
      <c r="P15" s="11">
        <f t="shared" si="3"/>
        <v>7.6329180557992631</v>
      </c>
      <c r="Q15" s="17">
        <v>435</v>
      </c>
      <c r="R15" s="11">
        <f t="shared" si="4"/>
        <v>7.6329180557992631</v>
      </c>
    </row>
    <row r="16" spans="1:18" ht="15.6">
      <c r="A16" s="4"/>
      <c r="B16" s="3"/>
      <c r="C16" s="7"/>
      <c r="D16" s="59" t="s">
        <v>12</v>
      </c>
      <c r="E16" s="9"/>
      <c r="F16" s="10"/>
      <c r="G16" s="17">
        <v>230</v>
      </c>
      <c r="H16" s="11">
        <f t="shared" si="0"/>
        <v>4.2396313364055294</v>
      </c>
      <c r="I16" s="17">
        <v>346</v>
      </c>
      <c r="J16" s="11">
        <f t="shared" si="1"/>
        <v>6.6487317448116841</v>
      </c>
      <c r="K16" s="17">
        <v>343</v>
      </c>
      <c r="L16" s="11">
        <f t="shared" si="2"/>
        <v>6.5520534861509079</v>
      </c>
      <c r="M16" s="17">
        <v>356</v>
      </c>
      <c r="N16" s="11">
        <f t="shared" si="5"/>
        <v>6.2942008486562937</v>
      </c>
      <c r="O16" s="17">
        <v>358</v>
      </c>
      <c r="P16" s="11">
        <f t="shared" si="3"/>
        <v>6.2818038252324966</v>
      </c>
      <c r="Q16" s="17">
        <v>358</v>
      </c>
      <c r="R16" s="11">
        <f t="shared" si="4"/>
        <v>6.2818038252324966</v>
      </c>
    </row>
    <row r="17" spans="1:18" ht="15.6">
      <c r="A17" s="4"/>
      <c r="B17" s="3"/>
      <c r="C17" s="7"/>
      <c r="D17" s="59" t="s">
        <v>13</v>
      </c>
      <c r="E17" s="9"/>
      <c r="F17" s="10"/>
      <c r="G17" s="17">
        <v>196</v>
      </c>
      <c r="H17" s="11">
        <f t="shared" si="0"/>
        <v>3.612903225806452</v>
      </c>
      <c r="I17" s="17">
        <v>249</v>
      </c>
      <c r="J17" s="11">
        <f t="shared" si="1"/>
        <v>4.7847809377401997</v>
      </c>
      <c r="K17" s="17">
        <v>249</v>
      </c>
      <c r="L17" s="11">
        <f t="shared" si="2"/>
        <v>4.7564469914040108</v>
      </c>
      <c r="M17" s="17">
        <v>296</v>
      </c>
      <c r="N17" s="11">
        <f t="shared" si="5"/>
        <v>5.2333804809052333</v>
      </c>
      <c r="O17" s="17">
        <v>333</v>
      </c>
      <c r="P17" s="11">
        <f t="shared" si="3"/>
        <v>5.8431303737497808</v>
      </c>
      <c r="Q17" s="17">
        <v>333</v>
      </c>
      <c r="R17" s="11">
        <f t="shared" si="4"/>
        <v>5.8431303737497808</v>
      </c>
    </row>
    <row r="18" spans="1:18" ht="15.6">
      <c r="A18" s="4"/>
      <c r="B18" s="3"/>
      <c r="C18" s="7"/>
      <c r="D18" s="59" t="s">
        <v>14</v>
      </c>
      <c r="E18" s="9"/>
      <c r="F18" s="10"/>
      <c r="G18" s="17">
        <v>197</v>
      </c>
      <c r="H18" s="11">
        <f t="shared" si="0"/>
        <v>3.6313364055299537</v>
      </c>
      <c r="I18" s="17">
        <v>194</v>
      </c>
      <c r="J18" s="11">
        <f t="shared" si="1"/>
        <v>3.7279016141429673</v>
      </c>
      <c r="K18" s="17">
        <v>212</v>
      </c>
      <c r="L18" s="11">
        <f t="shared" si="2"/>
        <v>4.0496657115568286</v>
      </c>
      <c r="M18" s="17">
        <v>226</v>
      </c>
      <c r="N18" s="11">
        <f t="shared" si="5"/>
        <v>3.9957567185289955</v>
      </c>
      <c r="O18" s="17">
        <v>253</v>
      </c>
      <c r="P18" s="11">
        <f t="shared" si="3"/>
        <v>4.4393753290050881</v>
      </c>
      <c r="Q18" s="17">
        <v>253</v>
      </c>
      <c r="R18" s="11">
        <f t="shared" si="4"/>
        <v>4.4393753290050881</v>
      </c>
    </row>
    <row r="19" spans="1:18" ht="15.6">
      <c r="A19" s="4"/>
      <c r="B19" s="3"/>
      <c r="C19" s="7"/>
      <c r="D19" s="59" t="s">
        <v>15</v>
      </c>
      <c r="E19" s="9"/>
      <c r="F19" s="10"/>
      <c r="G19" s="17">
        <v>202</v>
      </c>
      <c r="H19" s="11">
        <f t="shared" si="0"/>
        <v>3.7235023041474657</v>
      </c>
      <c r="I19" s="17">
        <v>131</v>
      </c>
      <c r="J19" s="11">
        <f t="shared" si="1"/>
        <v>2.5172943889315911</v>
      </c>
      <c r="K19" s="17">
        <v>195</v>
      </c>
      <c r="L19" s="11">
        <f t="shared" si="2"/>
        <v>3.7249283667621778</v>
      </c>
      <c r="M19" s="17">
        <v>144</v>
      </c>
      <c r="N19" s="11">
        <f t="shared" si="5"/>
        <v>2.5459688826025459</v>
      </c>
      <c r="O19" s="17">
        <v>156</v>
      </c>
      <c r="P19" s="11">
        <f t="shared" si="3"/>
        <v>2.7373223372521496</v>
      </c>
      <c r="Q19" s="17">
        <v>156</v>
      </c>
      <c r="R19" s="11">
        <f t="shared" si="4"/>
        <v>2.7373223372521496</v>
      </c>
    </row>
    <row r="20" spans="1:18" ht="15.6">
      <c r="A20" s="4"/>
      <c r="B20" s="3"/>
      <c r="C20" s="7"/>
      <c r="D20" s="59" t="s">
        <v>16</v>
      </c>
      <c r="E20" s="9"/>
      <c r="F20" s="10"/>
      <c r="G20" s="17">
        <v>277</v>
      </c>
      <c r="H20" s="11">
        <f t="shared" si="0"/>
        <v>5.1059907834101379</v>
      </c>
      <c r="I20" s="17">
        <v>339</v>
      </c>
      <c r="J20" s="11">
        <f t="shared" si="1"/>
        <v>6.5142198308993082</v>
      </c>
      <c r="K20" s="17">
        <v>335</v>
      </c>
      <c r="L20" s="11">
        <f t="shared" si="2"/>
        <v>6.3992359121298952</v>
      </c>
      <c r="M20" s="17">
        <v>369</v>
      </c>
      <c r="N20" s="11">
        <f t="shared" si="5"/>
        <v>6.5240452616690234</v>
      </c>
      <c r="O20" s="17">
        <v>412</v>
      </c>
      <c r="P20" s="11">
        <f t="shared" si="3"/>
        <v>7.2293384804351639</v>
      </c>
      <c r="Q20" s="17">
        <v>412</v>
      </c>
      <c r="R20" s="11">
        <f t="shared" si="4"/>
        <v>7.2293384804351639</v>
      </c>
    </row>
    <row r="21" spans="1:18" ht="15.6">
      <c r="A21" s="4"/>
      <c r="B21" s="3"/>
      <c r="C21" s="295" t="s">
        <v>19</v>
      </c>
      <c r="D21" s="311"/>
      <c r="E21" s="311"/>
      <c r="F21" s="296"/>
      <c r="G21" s="17">
        <f t="shared" ref="G21:R21" si="6">SUM(G7:G20)</f>
        <v>5425</v>
      </c>
      <c r="H21" s="11">
        <f t="shared" si="6"/>
        <v>99.999999999999972</v>
      </c>
      <c r="I21" s="17">
        <f t="shared" si="6"/>
        <v>5204</v>
      </c>
      <c r="J21" s="11">
        <f t="shared" si="6"/>
        <v>99.999999999999986</v>
      </c>
      <c r="K21" s="17">
        <f t="shared" si="6"/>
        <v>5235</v>
      </c>
      <c r="L21" s="11">
        <f t="shared" si="6"/>
        <v>100</v>
      </c>
      <c r="M21" s="17">
        <f>SUM(M7:M20)</f>
        <v>5656</v>
      </c>
      <c r="N21" s="11">
        <f>SUM(N7:N20)</f>
        <v>100</v>
      </c>
      <c r="O21" s="17">
        <f t="shared" si="6"/>
        <v>5699</v>
      </c>
      <c r="P21" s="11">
        <f t="shared" si="6"/>
        <v>100</v>
      </c>
      <c r="Q21" s="17">
        <f t="shared" si="6"/>
        <v>5699</v>
      </c>
      <c r="R21" s="11">
        <f t="shared" si="6"/>
        <v>100</v>
      </c>
    </row>
    <row r="22" spans="1:18" ht="15.6">
      <c r="A22" s="4"/>
      <c r="B22" s="3"/>
      <c r="D22" s="4"/>
      <c r="E22" s="4"/>
      <c r="F22" s="4"/>
      <c r="G22" s="4"/>
      <c r="H22" s="55" t="s">
        <v>601</v>
      </c>
    </row>
    <row r="29" spans="1:18" ht="15.6">
      <c r="B29" s="3">
        <v>2</v>
      </c>
      <c r="C29" s="4" t="s">
        <v>20</v>
      </c>
      <c r="D29" s="4"/>
      <c r="E29" s="4"/>
      <c r="F29" s="4"/>
      <c r="G29" s="4"/>
      <c r="H29" s="4"/>
    </row>
    <row r="30" spans="1:18" ht="15.6">
      <c r="B30" s="3"/>
      <c r="C30" s="4" t="s">
        <v>21</v>
      </c>
      <c r="D30" s="4"/>
      <c r="E30" s="4"/>
      <c r="F30" s="4"/>
      <c r="G30" s="4"/>
      <c r="H30" s="4"/>
    </row>
    <row r="31" spans="1:18" ht="15.6">
      <c r="B31" s="3"/>
      <c r="C31" s="4"/>
      <c r="D31" s="4"/>
      <c r="E31" s="4"/>
      <c r="F31" s="4"/>
      <c r="G31" s="4"/>
      <c r="H31" s="4"/>
    </row>
    <row r="32" spans="1:18" ht="15.6">
      <c r="B32" s="3"/>
      <c r="C32" s="4"/>
      <c r="D32" s="4"/>
      <c r="E32" s="4"/>
      <c r="F32" s="4"/>
      <c r="G32" s="4"/>
      <c r="H32" s="4"/>
    </row>
    <row r="33" spans="2:18" ht="15.6">
      <c r="B33" s="3"/>
      <c r="C33" s="303" t="s">
        <v>20</v>
      </c>
      <c r="D33" s="304"/>
      <c r="E33" s="304"/>
      <c r="F33" s="305"/>
      <c r="G33" s="298">
        <v>2007</v>
      </c>
      <c r="H33" s="299"/>
      <c r="I33" s="300">
        <v>2008</v>
      </c>
      <c r="J33" s="301"/>
      <c r="K33" s="300">
        <v>2009</v>
      </c>
      <c r="L33" s="301"/>
      <c r="M33" s="300">
        <v>2010</v>
      </c>
      <c r="N33" s="301"/>
      <c r="O33" s="300">
        <v>2011</v>
      </c>
      <c r="P33" s="301"/>
      <c r="Q33" s="300">
        <v>2012</v>
      </c>
      <c r="R33" s="301"/>
    </row>
    <row r="34" spans="2:18" ht="39.6">
      <c r="B34" s="3"/>
      <c r="C34" s="306"/>
      <c r="D34" s="307"/>
      <c r="E34" s="307"/>
      <c r="F34" s="308"/>
      <c r="G34" s="13" t="s">
        <v>22</v>
      </c>
      <c r="H34" s="13" t="s">
        <v>0</v>
      </c>
      <c r="I34" s="13" t="s">
        <v>22</v>
      </c>
      <c r="J34" s="13" t="s">
        <v>0</v>
      </c>
      <c r="K34" s="13" t="s">
        <v>22</v>
      </c>
      <c r="L34" s="13" t="s">
        <v>0</v>
      </c>
      <c r="M34" s="13" t="s">
        <v>22</v>
      </c>
      <c r="N34" s="13" t="s">
        <v>0</v>
      </c>
      <c r="O34" s="13" t="s">
        <v>22</v>
      </c>
      <c r="P34" s="13" t="s">
        <v>0</v>
      </c>
      <c r="Q34" s="13" t="s">
        <v>22</v>
      </c>
      <c r="R34" s="13" t="s">
        <v>0</v>
      </c>
    </row>
    <row r="35" spans="2:18" ht="15.6">
      <c r="B35" s="3"/>
      <c r="C35" s="18" t="s">
        <v>23</v>
      </c>
      <c r="D35" s="9"/>
      <c r="E35" s="9"/>
      <c r="F35" s="10"/>
      <c r="G35" s="17">
        <v>378</v>
      </c>
      <c r="H35" s="11">
        <f>G35/4737*100</f>
        <v>7.9797340088663713</v>
      </c>
      <c r="I35" s="17">
        <v>356</v>
      </c>
      <c r="J35" s="11">
        <f>I35/4641*100</f>
        <v>7.6707606119370828</v>
      </c>
      <c r="K35" s="17">
        <v>410</v>
      </c>
      <c r="L35" s="11">
        <f>K35/5235*100</f>
        <v>7.8319006685768873</v>
      </c>
      <c r="M35" s="17">
        <v>498</v>
      </c>
      <c r="N35" s="11">
        <f>M35/5656%</f>
        <v>8.8048090523338036</v>
      </c>
      <c r="O35" s="17">
        <v>0</v>
      </c>
      <c r="P35" s="11">
        <f>O35/5656%</f>
        <v>0</v>
      </c>
      <c r="Q35" s="17">
        <v>0</v>
      </c>
      <c r="R35" s="11">
        <f>Q35/5656%</f>
        <v>0</v>
      </c>
    </row>
    <row r="36" spans="2:18" ht="15.6">
      <c r="B36" s="3"/>
      <c r="C36" s="19" t="s">
        <v>24</v>
      </c>
      <c r="D36" s="9"/>
      <c r="E36" s="9"/>
      <c r="F36" s="10"/>
      <c r="G36" s="17">
        <v>975</v>
      </c>
      <c r="H36" s="11">
        <f t="shared" ref="H36:H44" si="7">G36/4737*100</f>
        <v>20.582647245091831</v>
      </c>
      <c r="I36" s="17">
        <v>897</v>
      </c>
      <c r="J36" s="11">
        <f t="shared" ref="J36:J45" si="8">I36/4641*100</f>
        <v>19.327731092436977</v>
      </c>
      <c r="K36" s="17">
        <v>876</v>
      </c>
      <c r="L36" s="11">
        <f t="shared" ref="L36:L45" si="9">K36/5235*100</f>
        <v>16.733524355300862</v>
      </c>
      <c r="M36" s="17">
        <v>708</v>
      </c>
      <c r="N36" s="11">
        <f t="shared" ref="N36:N45" si="10">M36/5656%</f>
        <v>12.517680339462517</v>
      </c>
      <c r="O36" s="17">
        <v>706</v>
      </c>
      <c r="P36" s="11">
        <f>O36/5337%</f>
        <v>13.228405471238524</v>
      </c>
      <c r="Q36" s="17">
        <v>706</v>
      </c>
      <c r="R36" s="11">
        <f>Q36/5337%</f>
        <v>13.228405471238524</v>
      </c>
    </row>
    <row r="37" spans="2:18" ht="15.6">
      <c r="B37" s="3"/>
      <c r="C37" s="7" t="s">
        <v>25</v>
      </c>
      <c r="D37" s="9"/>
      <c r="E37" s="9"/>
      <c r="F37" s="10"/>
      <c r="G37" s="17">
        <v>326</v>
      </c>
      <c r="H37" s="11">
        <f t="shared" si="7"/>
        <v>6.8819928224614735</v>
      </c>
      <c r="I37" s="17">
        <v>95</v>
      </c>
      <c r="J37" s="11">
        <f t="shared" si="8"/>
        <v>2.0469726352079292</v>
      </c>
      <c r="K37" s="17">
        <v>83</v>
      </c>
      <c r="L37" s="11">
        <f t="shared" si="9"/>
        <v>1.5854823304680039</v>
      </c>
      <c r="M37" s="17">
        <v>83</v>
      </c>
      <c r="N37" s="11">
        <f t="shared" si="10"/>
        <v>1.4674681753889673</v>
      </c>
      <c r="O37" s="17">
        <v>84</v>
      </c>
      <c r="P37" s="11">
        <f t="shared" ref="P37:P45" si="11">O37/5337%</f>
        <v>1.5739179314221474</v>
      </c>
      <c r="Q37" s="17">
        <v>84</v>
      </c>
      <c r="R37" s="11">
        <f t="shared" ref="R37:R45" si="12">Q37/5337%</f>
        <v>1.5739179314221474</v>
      </c>
    </row>
    <row r="38" spans="2:18" ht="15.6">
      <c r="B38" s="3"/>
      <c r="C38" s="7" t="s">
        <v>26</v>
      </c>
      <c r="D38" s="9"/>
      <c r="E38" s="9"/>
      <c r="F38" s="10"/>
      <c r="G38" s="17">
        <v>592</v>
      </c>
      <c r="H38" s="11">
        <f t="shared" si="7"/>
        <v>12.497361199071142</v>
      </c>
      <c r="I38" s="17">
        <v>567</v>
      </c>
      <c r="J38" s="11">
        <f t="shared" si="8"/>
        <v>12.217194570135746</v>
      </c>
      <c r="K38" s="17">
        <v>947</v>
      </c>
      <c r="L38" s="11">
        <f t="shared" si="9"/>
        <v>18.089780324737344</v>
      </c>
      <c r="M38" s="17">
        <v>736</v>
      </c>
      <c r="N38" s="11">
        <f t="shared" si="10"/>
        <v>13.012729844413013</v>
      </c>
      <c r="O38" s="17">
        <v>736</v>
      </c>
      <c r="P38" s="11">
        <f t="shared" si="11"/>
        <v>13.790519018175006</v>
      </c>
      <c r="Q38" s="17">
        <v>736</v>
      </c>
      <c r="R38" s="11">
        <f t="shared" si="12"/>
        <v>13.790519018175006</v>
      </c>
    </row>
    <row r="39" spans="2:18" ht="15.6">
      <c r="B39" s="3"/>
      <c r="C39" s="7" t="s">
        <v>27</v>
      </c>
      <c r="D39" s="9"/>
      <c r="E39" s="9"/>
      <c r="F39" s="10"/>
      <c r="G39" s="17">
        <v>633</v>
      </c>
      <c r="H39" s="11">
        <f t="shared" si="7"/>
        <v>13.362887903736542</v>
      </c>
      <c r="I39" s="17">
        <v>629</v>
      </c>
      <c r="J39" s="11">
        <f t="shared" si="8"/>
        <v>13.553113553113553</v>
      </c>
      <c r="K39" s="17">
        <v>613</v>
      </c>
      <c r="L39" s="11">
        <f t="shared" si="9"/>
        <v>11.709646609360076</v>
      </c>
      <c r="M39" s="17">
        <v>661</v>
      </c>
      <c r="N39" s="11">
        <f t="shared" si="10"/>
        <v>11.686704384724186</v>
      </c>
      <c r="O39" s="17">
        <v>667</v>
      </c>
      <c r="P39" s="11">
        <f t="shared" si="11"/>
        <v>12.497657860221098</v>
      </c>
      <c r="Q39" s="17">
        <v>667</v>
      </c>
      <c r="R39" s="11">
        <f t="shared" si="12"/>
        <v>12.497657860221098</v>
      </c>
    </row>
    <row r="40" spans="2:18" ht="15.6">
      <c r="B40" s="3"/>
      <c r="C40" s="7" t="s">
        <v>28</v>
      </c>
      <c r="D40" s="9"/>
      <c r="E40" s="9"/>
      <c r="F40" s="10"/>
      <c r="G40" s="17">
        <v>1138</v>
      </c>
      <c r="H40" s="11">
        <f t="shared" si="7"/>
        <v>24.023643656322566</v>
      </c>
      <c r="I40" s="17">
        <v>1326</v>
      </c>
      <c r="J40" s="11">
        <f t="shared" si="8"/>
        <v>28.571428571428569</v>
      </c>
      <c r="K40" s="17">
        <v>1418</v>
      </c>
      <c r="L40" s="11">
        <f t="shared" si="9"/>
        <v>27.086914995224447</v>
      </c>
      <c r="M40" s="17">
        <v>2462</v>
      </c>
      <c r="N40" s="11">
        <f t="shared" si="10"/>
        <v>43.52899575671853</v>
      </c>
      <c r="O40" s="17">
        <v>2598</v>
      </c>
      <c r="P40" s="11">
        <f t="shared" si="11"/>
        <v>48.67903316469927</v>
      </c>
      <c r="Q40" s="17">
        <v>2598</v>
      </c>
      <c r="R40" s="11">
        <f t="shared" si="12"/>
        <v>48.67903316469927</v>
      </c>
    </row>
    <row r="41" spans="2:18" ht="15.6">
      <c r="B41" s="3"/>
      <c r="C41" s="7" t="s">
        <v>29</v>
      </c>
      <c r="D41" s="9"/>
      <c r="E41" s="9"/>
      <c r="F41" s="10"/>
      <c r="G41" s="17">
        <v>364</v>
      </c>
      <c r="H41" s="11">
        <f t="shared" si="7"/>
        <v>7.6841883048342829</v>
      </c>
      <c r="I41" s="17">
        <v>405</v>
      </c>
      <c r="J41" s="11">
        <f t="shared" si="8"/>
        <v>8.7265675500969611</v>
      </c>
      <c r="K41" s="17">
        <v>513</v>
      </c>
      <c r="L41" s="11">
        <f t="shared" si="9"/>
        <v>9.799426934097422</v>
      </c>
      <c r="M41" s="17">
        <v>339</v>
      </c>
      <c r="N41" s="11">
        <f t="shared" si="10"/>
        <v>5.9936350777934937</v>
      </c>
      <c r="O41" s="17">
        <v>366</v>
      </c>
      <c r="P41" s="11">
        <f t="shared" si="11"/>
        <v>6.8577852726250708</v>
      </c>
      <c r="Q41" s="17">
        <v>366</v>
      </c>
      <c r="R41" s="11">
        <f t="shared" si="12"/>
        <v>6.8577852726250708</v>
      </c>
    </row>
    <row r="42" spans="2:18" ht="15.6">
      <c r="B42" s="3"/>
      <c r="C42" s="7" t="s">
        <v>30</v>
      </c>
      <c r="D42" s="9"/>
      <c r="E42" s="9"/>
      <c r="F42" s="10"/>
      <c r="G42" s="17">
        <v>283</v>
      </c>
      <c r="H42" s="11">
        <f t="shared" si="7"/>
        <v>5.9742453029343467</v>
      </c>
      <c r="I42" s="17">
        <v>318</v>
      </c>
      <c r="J42" s="11">
        <f t="shared" si="8"/>
        <v>6.8519715578539113</v>
      </c>
      <c r="K42" s="17">
        <v>227</v>
      </c>
      <c r="L42" s="11">
        <f t="shared" si="9"/>
        <v>4.3361986628462272</v>
      </c>
      <c r="M42" s="17">
        <v>138</v>
      </c>
      <c r="N42" s="11">
        <f t="shared" si="10"/>
        <v>2.4398868458274396</v>
      </c>
      <c r="O42" s="17">
        <v>149</v>
      </c>
      <c r="P42" s="11">
        <f t="shared" si="11"/>
        <v>2.7918306164511901</v>
      </c>
      <c r="Q42" s="17">
        <v>149</v>
      </c>
      <c r="R42" s="11">
        <f t="shared" si="12"/>
        <v>2.7918306164511901</v>
      </c>
    </row>
    <row r="43" spans="2:18" ht="15.6">
      <c r="B43" s="3"/>
      <c r="C43" s="7" t="s">
        <v>31</v>
      </c>
      <c r="D43" s="9"/>
      <c r="E43" s="9"/>
      <c r="F43" s="10"/>
      <c r="G43" s="17">
        <v>17</v>
      </c>
      <c r="H43" s="11">
        <f t="shared" si="7"/>
        <v>0.35887692632467805</v>
      </c>
      <c r="I43" s="17">
        <v>17</v>
      </c>
      <c r="J43" s="11">
        <f t="shared" si="8"/>
        <v>0.36630036630036628</v>
      </c>
      <c r="K43" s="17">
        <v>17</v>
      </c>
      <c r="L43" s="11">
        <f t="shared" si="9"/>
        <v>0.32473734479465138</v>
      </c>
      <c r="M43" s="17">
        <v>11</v>
      </c>
      <c r="N43" s="11">
        <f t="shared" si="10"/>
        <v>0.19448373408769448</v>
      </c>
      <c r="O43" s="17">
        <v>11</v>
      </c>
      <c r="P43" s="11">
        <f t="shared" si="11"/>
        <v>0.20610830054337645</v>
      </c>
      <c r="Q43" s="17">
        <v>11</v>
      </c>
      <c r="R43" s="11">
        <f t="shared" si="12"/>
        <v>0.20610830054337645</v>
      </c>
    </row>
    <row r="44" spans="2:18" ht="15.6">
      <c r="B44" s="3"/>
      <c r="C44" s="7" t="s">
        <v>32</v>
      </c>
      <c r="D44" s="9"/>
      <c r="E44" s="9"/>
      <c r="F44" s="10"/>
      <c r="G44" s="17">
        <v>29</v>
      </c>
      <c r="H44" s="11">
        <f t="shared" si="7"/>
        <v>0.61220181549503905</v>
      </c>
      <c r="I44" s="17">
        <v>29</v>
      </c>
      <c r="J44" s="11">
        <f t="shared" si="8"/>
        <v>0.62486533074768369</v>
      </c>
      <c r="K44" s="17">
        <v>29</v>
      </c>
      <c r="L44" s="11">
        <f t="shared" si="9"/>
        <v>0.55396370582617005</v>
      </c>
      <c r="M44" s="17">
        <v>18</v>
      </c>
      <c r="N44" s="11">
        <f t="shared" si="10"/>
        <v>0.31824611032531824</v>
      </c>
      <c r="O44" s="17">
        <v>18</v>
      </c>
      <c r="P44" s="11">
        <f t="shared" si="11"/>
        <v>0.33726812816188873</v>
      </c>
      <c r="Q44" s="17">
        <v>18</v>
      </c>
      <c r="R44" s="11">
        <f t="shared" si="12"/>
        <v>0.33726812816188873</v>
      </c>
    </row>
    <row r="45" spans="2:18" ht="15.6">
      <c r="B45" s="3"/>
      <c r="C45" s="7" t="s">
        <v>33</v>
      </c>
      <c r="D45" s="9"/>
      <c r="E45" s="9"/>
      <c r="F45" s="10"/>
      <c r="G45" s="17">
        <v>2</v>
      </c>
      <c r="H45" s="11">
        <f>G45/4737*100</f>
        <v>4.2220814861726831E-2</v>
      </c>
      <c r="I45" s="17">
        <v>2</v>
      </c>
      <c r="J45" s="11">
        <f t="shared" si="8"/>
        <v>4.3094160741219564E-2</v>
      </c>
      <c r="K45" s="17">
        <v>2</v>
      </c>
      <c r="L45" s="11">
        <f t="shared" si="9"/>
        <v>3.8204393505253106E-2</v>
      </c>
      <c r="M45" s="17">
        <v>2</v>
      </c>
      <c r="N45" s="11">
        <f t="shared" si="10"/>
        <v>3.536067892503536E-2</v>
      </c>
      <c r="O45" s="17">
        <v>2</v>
      </c>
      <c r="P45" s="11">
        <f t="shared" si="11"/>
        <v>3.747423646243208E-2</v>
      </c>
      <c r="Q45" s="17">
        <v>2</v>
      </c>
      <c r="R45" s="11">
        <f t="shared" si="12"/>
        <v>3.747423646243208E-2</v>
      </c>
    </row>
    <row r="46" spans="2:18" ht="15.6">
      <c r="B46" s="3"/>
      <c r="C46" s="295" t="s">
        <v>34</v>
      </c>
      <c r="D46" s="311"/>
      <c r="E46" s="311"/>
      <c r="F46" s="296"/>
      <c r="G46" s="17">
        <f t="shared" ref="G46:P46" si="13">SUM(G35:G45)</f>
        <v>4737</v>
      </c>
      <c r="H46" s="11">
        <f t="shared" si="13"/>
        <v>100</v>
      </c>
      <c r="I46" s="17">
        <f t="shared" si="13"/>
        <v>4641</v>
      </c>
      <c r="J46" s="11">
        <f t="shared" si="13"/>
        <v>100</v>
      </c>
      <c r="K46" s="17">
        <f t="shared" si="13"/>
        <v>5135</v>
      </c>
      <c r="L46" s="11">
        <f t="shared" si="13"/>
        <v>98.089780324737347</v>
      </c>
      <c r="M46" s="17">
        <f>SUM(M35:M45)</f>
        <v>5656</v>
      </c>
      <c r="N46" s="11">
        <f>SUM(N35:N45)</f>
        <v>100</v>
      </c>
      <c r="O46" s="17">
        <f t="shared" si="13"/>
        <v>5337</v>
      </c>
      <c r="P46" s="11">
        <f t="shared" si="13"/>
        <v>100.00000000000001</v>
      </c>
      <c r="Q46" s="17">
        <f t="shared" ref="Q46:R46" si="14">SUM(Q35:Q45)</f>
        <v>5337</v>
      </c>
      <c r="R46" s="11">
        <f t="shared" si="14"/>
        <v>100.00000000000001</v>
      </c>
    </row>
    <row r="47" spans="2:18" ht="15.6">
      <c r="B47" s="3"/>
      <c r="D47" s="4"/>
      <c r="E47" s="4"/>
      <c r="F47" s="4"/>
      <c r="G47" s="4"/>
      <c r="H47" s="55" t="s">
        <v>601</v>
      </c>
    </row>
    <row r="48" spans="2:18" ht="15.6">
      <c r="B48" s="3"/>
      <c r="C48" s="4" t="s">
        <v>438</v>
      </c>
      <c r="D48" s="4"/>
      <c r="E48" s="4"/>
      <c r="F48" s="4"/>
      <c r="G48" s="4"/>
      <c r="H48" s="4"/>
    </row>
    <row r="49" spans="2:18" ht="15.6">
      <c r="B49" s="3"/>
      <c r="C49" s="4" t="s">
        <v>436</v>
      </c>
      <c r="D49" s="4"/>
      <c r="E49" s="4"/>
      <c r="F49" s="4"/>
      <c r="G49" s="4"/>
      <c r="H49" s="4"/>
    </row>
    <row r="50" spans="2:18" ht="15.6">
      <c r="B50" s="3"/>
      <c r="C50" s="4" t="s">
        <v>437</v>
      </c>
      <c r="D50" s="4"/>
      <c r="E50" s="4"/>
      <c r="F50" s="4"/>
      <c r="G50" s="4"/>
      <c r="H50" s="4"/>
    </row>
    <row r="51" spans="2:18" ht="15.6">
      <c r="B51" s="3"/>
      <c r="C51" s="4"/>
      <c r="D51" s="4"/>
      <c r="E51" s="4"/>
      <c r="F51" s="4"/>
      <c r="G51" s="4"/>
      <c r="H51" s="4"/>
    </row>
    <row r="58" spans="2:18" ht="15.6">
      <c r="B58" s="3">
        <v>3</v>
      </c>
      <c r="C58" s="4" t="s">
        <v>35</v>
      </c>
      <c r="D58" s="4"/>
      <c r="E58" s="4"/>
      <c r="F58" s="4"/>
      <c r="G58" s="4"/>
      <c r="H58" s="4"/>
    </row>
    <row r="59" spans="2:18" ht="15.6">
      <c r="B59" s="3"/>
      <c r="C59" s="4" t="s">
        <v>480</v>
      </c>
      <c r="D59" s="4"/>
      <c r="E59" s="4"/>
      <c r="F59" s="4"/>
      <c r="G59" s="4"/>
      <c r="H59" s="4"/>
    </row>
    <row r="60" spans="2:18" ht="15.6">
      <c r="B60" s="3"/>
      <c r="C60" s="303" t="s">
        <v>36</v>
      </c>
      <c r="D60" s="304"/>
      <c r="E60" s="304"/>
      <c r="F60" s="305"/>
      <c r="G60" s="298">
        <v>2007</v>
      </c>
      <c r="H60" s="299"/>
      <c r="I60" s="300">
        <v>2008</v>
      </c>
      <c r="J60" s="301"/>
      <c r="K60" s="300">
        <v>2009</v>
      </c>
      <c r="L60" s="301"/>
      <c r="M60" s="300">
        <v>2010</v>
      </c>
      <c r="N60" s="301"/>
      <c r="O60" s="300">
        <v>2011</v>
      </c>
      <c r="P60" s="301"/>
      <c r="Q60" s="300">
        <v>2012</v>
      </c>
      <c r="R60" s="301"/>
    </row>
    <row r="61" spans="2:18" ht="39.6">
      <c r="B61" s="3"/>
      <c r="C61" s="306"/>
      <c r="D61" s="307"/>
      <c r="E61" s="307"/>
      <c r="F61" s="308"/>
      <c r="G61" s="13" t="s">
        <v>22</v>
      </c>
      <c r="H61" s="13" t="s">
        <v>0</v>
      </c>
      <c r="I61" s="13" t="s">
        <v>22</v>
      </c>
      <c r="J61" s="13" t="s">
        <v>0</v>
      </c>
      <c r="K61" s="13" t="s">
        <v>22</v>
      </c>
      <c r="L61" s="13" t="s">
        <v>0</v>
      </c>
      <c r="M61" s="13" t="s">
        <v>22</v>
      </c>
      <c r="N61" s="13" t="s">
        <v>0</v>
      </c>
      <c r="O61" s="13" t="s">
        <v>22</v>
      </c>
      <c r="P61" s="13" t="s">
        <v>0</v>
      </c>
      <c r="Q61" s="13" t="s">
        <v>22</v>
      </c>
      <c r="R61" s="13" t="s">
        <v>0</v>
      </c>
    </row>
    <row r="62" spans="2:18" ht="15.6">
      <c r="B62" s="3"/>
      <c r="C62" s="19" t="s">
        <v>37</v>
      </c>
      <c r="D62" s="9"/>
      <c r="E62" s="9"/>
      <c r="F62" s="10"/>
      <c r="G62" s="17">
        <v>624</v>
      </c>
      <c r="H62" s="11">
        <f>G62/2309*100</f>
        <v>27.024686011260286</v>
      </c>
      <c r="I62" s="17">
        <v>672</v>
      </c>
      <c r="J62" s="11">
        <f>I62/4135*100</f>
        <v>16.251511487303507</v>
      </c>
      <c r="K62" s="17">
        <v>527</v>
      </c>
      <c r="L62" s="11">
        <f>K62/3567*100</f>
        <v>14.774320156994674</v>
      </c>
      <c r="M62" s="17">
        <v>622</v>
      </c>
      <c r="N62" s="11">
        <f>M62/2571%</f>
        <v>24.192921042395955</v>
      </c>
      <c r="O62" s="17">
        <v>922</v>
      </c>
      <c r="P62" s="11">
        <f>O62/3893%</f>
        <v>23.683534549190856</v>
      </c>
      <c r="Q62" s="17">
        <v>922</v>
      </c>
      <c r="R62" s="11">
        <f>Q62/3893%</f>
        <v>23.683534549190856</v>
      </c>
    </row>
    <row r="63" spans="2:18" ht="15.6">
      <c r="B63" s="3"/>
      <c r="C63" s="19" t="s">
        <v>38</v>
      </c>
      <c r="D63" s="9"/>
      <c r="E63" s="9"/>
      <c r="F63" s="10"/>
      <c r="G63" s="17">
        <v>0</v>
      </c>
      <c r="H63" s="11">
        <f t="shared" ref="H63:H82" si="15">G63/2309*100</f>
        <v>0</v>
      </c>
      <c r="I63" s="17">
        <v>1637</v>
      </c>
      <c r="J63" s="11">
        <f t="shared" ref="J63:J82" si="16">I63/4135*100</f>
        <v>39.588875453446192</v>
      </c>
      <c r="K63" s="17">
        <v>994</v>
      </c>
      <c r="L63" s="11">
        <f t="shared" ref="L63:L82" si="17">K63/3567*100</f>
        <v>27.866554527614241</v>
      </c>
      <c r="M63" s="17">
        <v>598</v>
      </c>
      <c r="N63" s="11">
        <f t="shared" ref="N63:N82" si="18">M63/2571%</f>
        <v>23.259432127576819</v>
      </c>
      <c r="O63" s="17">
        <v>898</v>
      </c>
      <c r="P63" s="11">
        <f t="shared" ref="P63:P82" si="19">O63/3893%</f>
        <v>23.067043411250964</v>
      </c>
      <c r="Q63" s="17">
        <v>898</v>
      </c>
      <c r="R63" s="11">
        <f t="shared" ref="R63:R82" si="20">Q63/3893%</f>
        <v>23.067043411250964</v>
      </c>
    </row>
    <row r="64" spans="2:18" ht="15.6">
      <c r="B64" s="3"/>
      <c r="C64" s="19" t="s">
        <v>39</v>
      </c>
      <c r="D64" s="9"/>
      <c r="E64" s="9"/>
      <c r="F64" s="10"/>
      <c r="G64" s="17">
        <v>1373</v>
      </c>
      <c r="H64" s="11">
        <f t="shared" si="15"/>
        <v>59.462970983109578</v>
      </c>
      <c r="I64" s="17">
        <v>1386</v>
      </c>
      <c r="J64" s="11">
        <f t="shared" si="16"/>
        <v>33.518742442563479</v>
      </c>
      <c r="K64" s="17">
        <v>1409</v>
      </c>
      <c r="L64" s="11">
        <f t="shared" si="17"/>
        <v>39.500981216708716</v>
      </c>
      <c r="M64" s="17">
        <v>637</v>
      </c>
      <c r="N64" s="11">
        <f t="shared" si="18"/>
        <v>24.776351614157914</v>
      </c>
      <c r="O64" s="17">
        <v>946</v>
      </c>
      <c r="P64" s="11">
        <f t="shared" si="19"/>
        <v>24.300025687130749</v>
      </c>
      <c r="Q64" s="17">
        <v>946</v>
      </c>
      <c r="R64" s="11">
        <f t="shared" si="20"/>
        <v>24.300025687130749</v>
      </c>
    </row>
    <row r="65" spans="2:18" ht="15.6">
      <c r="B65" s="3"/>
      <c r="C65" s="19" t="s">
        <v>40</v>
      </c>
      <c r="D65" s="9"/>
      <c r="E65" s="9"/>
      <c r="F65" s="10"/>
      <c r="G65" s="17">
        <v>0</v>
      </c>
      <c r="H65" s="11">
        <f t="shared" si="15"/>
        <v>0</v>
      </c>
      <c r="I65" s="17">
        <v>0</v>
      </c>
      <c r="J65" s="11">
        <f t="shared" si="16"/>
        <v>0</v>
      </c>
      <c r="K65" s="17">
        <v>0</v>
      </c>
      <c r="L65" s="11">
        <f t="shared" si="17"/>
        <v>0</v>
      </c>
      <c r="M65" s="17">
        <v>0</v>
      </c>
      <c r="N65" s="11">
        <f t="shared" si="18"/>
        <v>0</v>
      </c>
      <c r="O65" s="17">
        <v>0</v>
      </c>
      <c r="P65" s="11">
        <f t="shared" si="19"/>
        <v>0</v>
      </c>
      <c r="Q65" s="17">
        <v>0</v>
      </c>
      <c r="R65" s="11">
        <f t="shared" si="20"/>
        <v>0</v>
      </c>
    </row>
    <row r="66" spans="2:18" ht="15.6">
      <c r="B66" s="3"/>
      <c r="C66" s="19" t="s">
        <v>41</v>
      </c>
      <c r="D66" s="9"/>
      <c r="E66" s="9"/>
      <c r="F66" s="10"/>
      <c r="G66" s="17">
        <v>3</v>
      </c>
      <c r="H66" s="11">
        <f t="shared" si="15"/>
        <v>0.12992637505413598</v>
      </c>
      <c r="I66" s="17">
        <v>12</v>
      </c>
      <c r="J66" s="11">
        <f t="shared" si="16"/>
        <v>0.29020556227327693</v>
      </c>
      <c r="K66" s="17">
        <v>7</v>
      </c>
      <c r="L66" s="11">
        <f t="shared" si="17"/>
        <v>0.19624334174376226</v>
      </c>
      <c r="M66" s="17">
        <v>0</v>
      </c>
      <c r="N66" s="11">
        <f t="shared" si="18"/>
        <v>0</v>
      </c>
      <c r="O66" s="17">
        <v>0</v>
      </c>
      <c r="P66" s="11">
        <f t="shared" si="19"/>
        <v>0</v>
      </c>
      <c r="Q66" s="17">
        <v>0</v>
      </c>
      <c r="R66" s="11">
        <f t="shared" si="20"/>
        <v>0</v>
      </c>
    </row>
    <row r="67" spans="2:18" ht="15.6">
      <c r="B67" s="3"/>
      <c r="C67" s="19" t="s">
        <v>42</v>
      </c>
      <c r="D67" s="9"/>
      <c r="E67" s="9"/>
      <c r="F67" s="10"/>
      <c r="G67" s="17">
        <v>5</v>
      </c>
      <c r="H67" s="11">
        <f t="shared" si="15"/>
        <v>0.21654395842356</v>
      </c>
      <c r="I67" s="17">
        <v>7</v>
      </c>
      <c r="J67" s="11">
        <f t="shared" si="16"/>
        <v>0.16928657799274485</v>
      </c>
      <c r="K67" s="17">
        <v>9</v>
      </c>
      <c r="L67" s="11">
        <f t="shared" si="17"/>
        <v>0.25231286795626579</v>
      </c>
      <c r="M67" s="17">
        <v>6</v>
      </c>
      <c r="N67" s="11">
        <f t="shared" si="18"/>
        <v>0.23337222870478413</v>
      </c>
      <c r="O67" s="17">
        <v>6</v>
      </c>
      <c r="P67" s="11">
        <f t="shared" si="19"/>
        <v>0.15412278448497302</v>
      </c>
      <c r="Q67" s="17">
        <v>6</v>
      </c>
      <c r="R67" s="11">
        <f t="shared" si="20"/>
        <v>0.15412278448497302</v>
      </c>
    </row>
    <row r="68" spans="2:18" ht="15.6">
      <c r="B68" s="3"/>
      <c r="C68" s="19" t="s">
        <v>43</v>
      </c>
      <c r="D68" s="9"/>
      <c r="E68" s="9"/>
      <c r="F68" s="10"/>
      <c r="G68" s="17">
        <v>3</v>
      </c>
      <c r="H68" s="11">
        <f t="shared" si="15"/>
        <v>0.12992637505413598</v>
      </c>
      <c r="I68" s="17">
        <v>3</v>
      </c>
      <c r="J68" s="11">
        <f t="shared" si="16"/>
        <v>7.2551390568319232E-2</v>
      </c>
      <c r="K68" s="17">
        <v>5</v>
      </c>
      <c r="L68" s="11">
        <f t="shared" si="17"/>
        <v>0.14017381553125877</v>
      </c>
      <c r="M68" s="17">
        <v>3</v>
      </c>
      <c r="N68" s="11">
        <f t="shared" si="18"/>
        <v>0.11668611435239207</v>
      </c>
      <c r="O68" s="17">
        <v>3</v>
      </c>
      <c r="P68" s="11">
        <f t="shared" si="19"/>
        <v>7.7061392242486509E-2</v>
      </c>
      <c r="Q68" s="17">
        <v>3</v>
      </c>
      <c r="R68" s="11">
        <f t="shared" si="20"/>
        <v>7.7061392242486509E-2</v>
      </c>
    </row>
    <row r="69" spans="2:18" ht="15.6">
      <c r="B69" s="3"/>
      <c r="C69" s="19" t="s">
        <v>44</v>
      </c>
      <c r="D69" s="9"/>
      <c r="E69" s="9"/>
      <c r="F69" s="10"/>
      <c r="G69" s="17">
        <v>0</v>
      </c>
      <c r="H69" s="11">
        <f t="shared" si="15"/>
        <v>0</v>
      </c>
      <c r="I69" s="17">
        <v>0</v>
      </c>
      <c r="J69" s="11">
        <f t="shared" si="16"/>
        <v>0</v>
      </c>
      <c r="K69" s="17">
        <v>0</v>
      </c>
      <c r="L69" s="11">
        <f t="shared" si="17"/>
        <v>0</v>
      </c>
      <c r="M69" s="17">
        <v>0</v>
      </c>
      <c r="N69" s="11">
        <f t="shared" si="18"/>
        <v>0</v>
      </c>
      <c r="O69" s="17">
        <v>0</v>
      </c>
      <c r="P69" s="11">
        <f t="shared" si="19"/>
        <v>0</v>
      </c>
      <c r="Q69" s="17">
        <v>0</v>
      </c>
      <c r="R69" s="11">
        <f t="shared" si="20"/>
        <v>0</v>
      </c>
    </row>
    <row r="70" spans="2:18" ht="15.6">
      <c r="B70" s="3"/>
      <c r="C70" s="19" t="s">
        <v>45</v>
      </c>
      <c r="D70" s="9"/>
      <c r="E70" s="9"/>
      <c r="F70" s="10"/>
      <c r="G70" s="17">
        <v>68</v>
      </c>
      <c r="H70" s="11">
        <f t="shared" si="15"/>
        <v>2.9449978345604158</v>
      </c>
      <c r="I70" s="17">
        <v>124</v>
      </c>
      <c r="J70" s="11">
        <f t="shared" si="16"/>
        <v>2.9987908101571947</v>
      </c>
      <c r="K70" s="17">
        <v>73</v>
      </c>
      <c r="L70" s="11">
        <f t="shared" si="17"/>
        <v>2.0465377067563777</v>
      </c>
      <c r="M70" s="17">
        <v>87</v>
      </c>
      <c r="N70" s="11">
        <f t="shared" si="18"/>
        <v>3.38389731621937</v>
      </c>
      <c r="O70" s="17">
        <v>87</v>
      </c>
      <c r="P70" s="11">
        <f t="shared" si="19"/>
        <v>2.2347803750321091</v>
      </c>
      <c r="Q70" s="17">
        <v>87</v>
      </c>
      <c r="R70" s="11">
        <f t="shared" si="20"/>
        <v>2.2347803750321091</v>
      </c>
    </row>
    <row r="71" spans="2:18" ht="15.6">
      <c r="B71" s="3"/>
      <c r="C71" s="19" t="s">
        <v>46</v>
      </c>
      <c r="D71" s="9"/>
      <c r="E71" s="9"/>
      <c r="F71" s="10"/>
      <c r="G71" s="17">
        <v>52</v>
      </c>
      <c r="H71" s="11">
        <f t="shared" si="15"/>
        <v>2.2520571676050238</v>
      </c>
      <c r="I71" s="17">
        <v>83</v>
      </c>
      <c r="J71" s="11">
        <f t="shared" si="16"/>
        <v>2.0072551390568316</v>
      </c>
      <c r="K71" s="17">
        <v>141</v>
      </c>
      <c r="L71" s="11">
        <f t="shared" si="17"/>
        <v>3.9529015979814974</v>
      </c>
      <c r="M71" s="17">
        <v>48</v>
      </c>
      <c r="N71" s="11">
        <f t="shared" si="18"/>
        <v>1.8669778296382731</v>
      </c>
      <c r="O71" s="17">
        <v>48</v>
      </c>
      <c r="P71" s="11">
        <f t="shared" si="19"/>
        <v>1.2329822758797842</v>
      </c>
      <c r="Q71" s="17">
        <v>48</v>
      </c>
      <c r="R71" s="11">
        <f t="shared" si="20"/>
        <v>1.2329822758797842</v>
      </c>
    </row>
    <row r="72" spans="2:18" ht="15.6">
      <c r="B72" s="3"/>
      <c r="C72" s="19" t="s">
        <v>47</v>
      </c>
      <c r="D72" s="9"/>
      <c r="E72" s="9"/>
      <c r="F72" s="10"/>
      <c r="G72" s="17">
        <v>118</v>
      </c>
      <c r="H72" s="11">
        <f t="shared" si="15"/>
        <v>5.1104374187960158</v>
      </c>
      <c r="I72" s="17">
        <v>132</v>
      </c>
      <c r="J72" s="11">
        <f t="shared" si="16"/>
        <v>3.1922611850060454</v>
      </c>
      <c r="K72" s="17">
        <v>332</v>
      </c>
      <c r="L72" s="11">
        <f t="shared" si="17"/>
        <v>9.3075413512755816</v>
      </c>
      <c r="M72" s="17">
        <v>544</v>
      </c>
      <c r="N72" s="11">
        <f t="shared" si="18"/>
        <v>21.159082069233762</v>
      </c>
      <c r="O72" s="17">
        <v>544</v>
      </c>
      <c r="P72" s="11">
        <f t="shared" si="19"/>
        <v>13.973799126637555</v>
      </c>
      <c r="Q72" s="17">
        <v>544</v>
      </c>
      <c r="R72" s="11">
        <f t="shared" si="20"/>
        <v>13.973799126637555</v>
      </c>
    </row>
    <row r="73" spans="2:18" ht="15.6">
      <c r="B73" s="3"/>
      <c r="C73" s="19" t="s">
        <v>48</v>
      </c>
      <c r="D73" s="9"/>
      <c r="E73" s="9"/>
      <c r="F73" s="10"/>
      <c r="G73" s="17">
        <v>32</v>
      </c>
      <c r="H73" s="11">
        <f t="shared" si="15"/>
        <v>1.3858813339107838</v>
      </c>
      <c r="I73" s="17">
        <v>46</v>
      </c>
      <c r="J73" s="11">
        <f t="shared" si="16"/>
        <v>1.1124546553808947</v>
      </c>
      <c r="K73" s="17">
        <v>32</v>
      </c>
      <c r="L73" s="11">
        <f t="shared" si="17"/>
        <v>0.89711241940005604</v>
      </c>
      <c r="M73" s="17">
        <v>6</v>
      </c>
      <c r="N73" s="11">
        <f t="shared" si="18"/>
        <v>0.23337222870478413</v>
      </c>
      <c r="O73" s="17">
        <v>8</v>
      </c>
      <c r="P73" s="11">
        <f t="shared" si="19"/>
        <v>0.20549704597996404</v>
      </c>
      <c r="Q73" s="17">
        <v>8</v>
      </c>
      <c r="R73" s="11">
        <f t="shared" si="20"/>
        <v>0.20549704597996404</v>
      </c>
    </row>
    <row r="74" spans="2:18" ht="15.6">
      <c r="B74" s="3"/>
      <c r="C74" s="19" t="s">
        <v>49</v>
      </c>
      <c r="D74" s="9"/>
      <c r="E74" s="9"/>
      <c r="F74" s="10"/>
      <c r="G74" s="17">
        <v>6</v>
      </c>
      <c r="H74" s="11">
        <f t="shared" si="15"/>
        <v>0.25985275010827197</v>
      </c>
      <c r="I74" s="17">
        <v>7</v>
      </c>
      <c r="J74" s="11">
        <f t="shared" si="16"/>
        <v>0.16928657799274485</v>
      </c>
      <c r="K74" s="17">
        <v>8</v>
      </c>
      <c r="L74" s="11">
        <f t="shared" si="17"/>
        <v>0.22427810485001401</v>
      </c>
      <c r="M74" s="17">
        <v>4</v>
      </c>
      <c r="N74" s="11">
        <f t="shared" si="18"/>
        <v>0.15558148580318942</v>
      </c>
      <c r="O74" s="17">
        <v>4</v>
      </c>
      <c r="P74" s="11">
        <f t="shared" si="19"/>
        <v>0.10274852298998202</v>
      </c>
      <c r="Q74" s="17">
        <v>4</v>
      </c>
      <c r="R74" s="11">
        <f t="shared" si="20"/>
        <v>0.10274852298998202</v>
      </c>
    </row>
    <row r="75" spans="2:18" ht="15.6">
      <c r="B75" s="3"/>
      <c r="C75" s="19" t="s">
        <v>50</v>
      </c>
      <c r="D75" s="9"/>
      <c r="E75" s="9"/>
      <c r="F75" s="10"/>
      <c r="G75" s="17">
        <v>0</v>
      </c>
      <c r="H75" s="11">
        <f t="shared" si="15"/>
        <v>0</v>
      </c>
      <c r="I75" s="17">
        <v>0</v>
      </c>
      <c r="J75" s="11">
        <f t="shared" si="16"/>
        <v>0</v>
      </c>
      <c r="K75" s="17">
        <v>0</v>
      </c>
      <c r="L75" s="11">
        <f t="shared" si="17"/>
        <v>0</v>
      </c>
      <c r="M75" s="17">
        <v>0</v>
      </c>
      <c r="N75" s="11">
        <f t="shared" si="18"/>
        <v>0</v>
      </c>
      <c r="O75" s="17">
        <v>0</v>
      </c>
      <c r="P75" s="11">
        <f t="shared" si="19"/>
        <v>0</v>
      </c>
      <c r="Q75" s="17">
        <v>0</v>
      </c>
      <c r="R75" s="11">
        <f t="shared" si="20"/>
        <v>0</v>
      </c>
    </row>
    <row r="76" spans="2:18" ht="15.6">
      <c r="B76" s="3"/>
      <c r="C76" s="19" t="s">
        <v>51</v>
      </c>
      <c r="D76" s="9"/>
      <c r="E76" s="9"/>
      <c r="F76" s="10"/>
      <c r="G76" s="17">
        <v>10</v>
      </c>
      <c r="H76" s="11">
        <f t="shared" si="15"/>
        <v>0.43308791684712</v>
      </c>
      <c r="I76" s="17">
        <v>10</v>
      </c>
      <c r="J76" s="11">
        <f t="shared" si="16"/>
        <v>0.24183796856106407</v>
      </c>
      <c r="K76" s="17">
        <v>12</v>
      </c>
      <c r="L76" s="11">
        <f t="shared" si="17"/>
        <v>0.33641715727502103</v>
      </c>
      <c r="M76" s="17">
        <v>1</v>
      </c>
      <c r="N76" s="11">
        <f t="shared" si="18"/>
        <v>3.8895371450797356E-2</v>
      </c>
      <c r="O76" s="17">
        <v>1</v>
      </c>
      <c r="P76" s="11">
        <f t="shared" si="19"/>
        <v>2.5687130747495505E-2</v>
      </c>
      <c r="Q76" s="17">
        <v>1</v>
      </c>
      <c r="R76" s="11">
        <f t="shared" si="20"/>
        <v>2.5687130747495505E-2</v>
      </c>
    </row>
    <row r="77" spans="2:18" ht="15.6">
      <c r="B77" s="3"/>
      <c r="C77" s="19" t="s">
        <v>52</v>
      </c>
      <c r="D77" s="9"/>
      <c r="E77" s="9"/>
      <c r="F77" s="10"/>
      <c r="G77" s="17">
        <v>14</v>
      </c>
      <c r="H77" s="11">
        <f t="shared" si="15"/>
        <v>0.60632308358596798</v>
      </c>
      <c r="I77" s="17">
        <v>15</v>
      </c>
      <c r="J77" s="11">
        <f t="shared" si="16"/>
        <v>0.36275695284159615</v>
      </c>
      <c r="K77" s="17">
        <v>17</v>
      </c>
      <c r="L77" s="11">
        <f t="shared" si="17"/>
        <v>0.47659097280627982</v>
      </c>
      <c r="M77" s="17">
        <v>9</v>
      </c>
      <c r="N77" s="11">
        <f t="shared" si="18"/>
        <v>0.3500583430571762</v>
      </c>
      <c r="O77" s="17">
        <v>9</v>
      </c>
      <c r="P77" s="11">
        <f t="shared" si="19"/>
        <v>0.23118417672745956</v>
      </c>
      <c r="Q77" s="17">
        <v>9</v>
      </c>
      <c r="R77" s="11">
        <f t="shared" si="20"/>
        <v>0.23118417672745956</v>
      </c>
    </row>
    <row r="78" spans="2:18" ht="15.6">
      <c r="B78" s="3"/>
      <c r="C78" s="19" t="s">
        <v>53</v>
      </c>
      <c r="D78" s="9"/>
      <c r="E78" s="9"/>
      <c r="F78" s="10"/>
      <c r="G78" s="17">
        <v>0</v>
      </c>
      <c r="H78" s="11">
        <f t="shared" si="15"/>
        <v>0</v>
      </c>
      <c r="I78" s="17">
        <v>0</v>
      </c>
      <c r="J78" s="11">
        <f t="shared" si="16"/>
        <v>0</v>
      </c>
      <c r="K78" s="17">
        <v>0</v>
      </c>
      <c r="L78" s="11">
        <f t="shared" si="17"/>
        <v>0</v>
      </c>
      <c r="M78" s="17">
        <v>2</v>
      </c>
      <c r="N78" s="11">
        <f t="shared" si="18"/>
        <v>7.7790742901594712E-2</v>
      </c>
      <c r="O78" s="17">
        <v>4</v>
      </c>
      <c r="P78" s="11">
        <f t="shared" si="19"/>
        <v>0.10274852298998202</v>
      </c>
      <c r="Q78" s="17">
        <v>4</v>
      </c>
      <c r="R78" s="11">
        <f t="shared" si="20"/>
        <v>0.10274852298998202</v>
      </c>
    </row>
    <row r="79" spans="2:18" ht="15.6">
      <c r="B79" s="3"/>
      <c r="C79" s="19" t="s">
        <v>54</v>
      </c>
      <c r="D79" s="9"/>
      <c r="E79" s="9"/>
      <c r="F79" s="10"/>
      <c r="G79" s="17">
        <v>1</v>
      </c>
      <c r="H79" s="11">
        <f t="shared" si="15"/>
        <v>4.3308791684711995E-2</v>
      </c>
      <c r="I79" s="17">
        <v>1</v>
      </c>
      <c r="J79" s="11">
        <f t="shared" si="16"/>
        <v>2.4183796856106408E-2</v>
      </c>
      <c r="K79" s="17">
        <v>1</v>
      </c>
      <c r="L79" s="11">
        <f t="shared" si="17"/>
        <v>2.8034763106251751E-2</v>
      </c>
      <c r="M79" s="17">
        <v>1</v>
      </c>
      <c r="N79" s="11">
        <f t="shared" si="18"/>
        <v>3.8895371450797356E-2</v>
      </c>
      <c r="O79" s="17">
        <v>0</v>
      </c>
      <c r="P79" s="11">
        <f t="shared" si="19"/>
        <v>0</v>
      </c>
      <c r="Q79" s="17">
        <v>0</v>
      </c>
      <c r="R79" s="11">
        <f t="shared" si="20"/>
        <v>0</v>
      </c>
    </row>
    <row r="80" spans="2:18" ht="15.6">
      <c r="B80" s="3"/>
      <c r="C80" s="19" t="s">
        <v>55</v>
      </c>
      <c r="D80" s="9"/>
      <c r="E80" s="9"/>
      <c r="F80" s="10"/>
      <c r="G80" s="17">
        <v>0</v>
      </c>
      <c r="H80" s="11">
        <f t="shared" si="15"/>
        <v>0</v>
      </c>
      <c r="I80" s="17">
        <v>0</v>
      </c>
      <c r="J80" s="11">
        <f t="shared" si="16"/>
        <v>0</v>
      </c>
      <c r="K80" s="17">
        <v>0</v>
      </c>
      <c r="L80" s="11">
        <f t="shared" si="17"/>
        <v>0</v>
      </c>
      <c r="M80" s="17">
        <v>0</v>
      </c>
      <c r="N80" s="11">
        <f t="shared" si="18"/>
        <v>0</v>
      </c>
      <c r="O80" s="17">
        <v>0</v>
      </c>
      <c r="P80" s="11">
        <f t="shared" si="19"/>
        <v>0</v>
      </c>
      <c r="Q80" s="17">
        <v>0</v>
      </c>
      <c r="R80" s="11">
        <f t="shared" si="20"/>
        <v>0</v>
      </c>
    </row>
    <row r="81" spans="2:18" ht="15.6">
      <c r="B81" s="3"/>
      <c r="C81" s="19" t="s">
        <v>56</v>
      </c>
      <c r="D81" s="9"/>
      <c r="E81" s="9"/>
      <c r="F81" s="10"/>
      <c r="G81" s="17">
        <v>0</v>
      </c>
      <c r="H81" s="11">
        <f t="shared" si="15"/>
        <v>0</v>
      </c>
      <c r="I81" s="17">
        <v>0</v>
      </c>
      <c r="J81" s="11">
        <f t="shared" si="16"/>
        <v>0</v>
      </c>
      <c r="K81" s="17">
        <v>0</v>
      </c>
      <c r="L81" s="11">
        <f t="shared" si="17"/>
        <v>0</v>
      </c>
      <c r="M81" s="17">
        <v>3</v>
      </c>
      <c r="N81" s="11">
        <f t="shared" si="18"/>
        <v>0.11668611435239207</v>
      </c>
      <c r="O81" s="17">
        <v>1</v>
      </c>
      <c r="P81" s="11">
        <f t="shared" si="19"/>
        <v>2.5687130747495505E-2</v>
      </c>
      <c r="Q81" s="17">
        <v>1</v>
      </c>
      <c r="R81" s="11">
        <f t="shared" si="20"/>
        <v>2.5687130747495505E-2</v>
      </c>
    </row>
    <row r="82" spans="2:18" ht="15.6">
      <c r="B82" s="3"/>
      <c r="C82" s="19" t="s">
        <v>57</v>
      </c>
      <c r="D82" s="9"/>
      <c r="E82" s="9"/>
      <c r="F82" s="10"/>
      <c r="G82" s="17">
        <v>0</v>
      </c>
      <c r="H82" s="11">
        <f t="shared" si="15"/>
        <v>0</v>
      </c>
      <c r="I82" s="17">
        <v>0</v>
      </c>
      <c r="J82" s="11">
        <f t="shared" si="16"/>
        <v>0</v>
      </c>
      <c r="K82" s="17">
        <v>0</v>
      </c>
      <c r="L82" s="11">
        <f t="shared" si="17"/>
        <v>0</v>
      </c>
      <c r="M82" s="17">
        <v>0</v>
      </c>
      <c r="N82" s="11">
        <f t="shared" si="18"/>
        <v>0</v>
      </c>
      <c r="O82" s="17">
        <v>412</v>
      </c>
      <c r="P82" s="11">
        <f t="shared" si="19"/>
        <v>10.583097867968148</v>
      </c>
      <c r="Q82" s="17">
        <v>412</v>
      </c>
      <c r="R82" s="11">
        <f t="shared" si="20"/>
        <v>10.583097867968148</v>
      </c>
    </row>
    <row r="83" spans="2:18" ht="15.6">
      <c r="B83" s="3"/>
      <c r="C83" s="295" t="s">
        <v>34</v>
      </c>
      <c r="D83" s="311"/>
      <c r="E83" s="311"/>
      <c r="F83" s="296"/>
      <c r="G83" s="17">
        <f t="shared" ref="G83:P83" si="21">SUM(G62:G82)</f>
        <v>2309</v>
      </c>
      <c r="H83" s="11">
        <f t="shared" si="21"/>
        <v>99.999999999999986</v>
      </c>
      <c r="I83" s="17">
        <f t="shared" si="21"/>
        <v>4135</v>
      </c>
      <c r="J83" s="11">
        <f t="shared" si="21"/>
        <v>100</v>
      </c>
      <c r="K83" s="17">
        <f t="shared" si="21"/>
        <v>3567</v>
      </c>
      <c r="L83" s="11">
        <f t="shared" si="21"/>
        <v>99.999999999999986</v>
      </c>
      <c r="M83" s="17">
        <f>SUM(M62:M82)</f>
        <v>2571</v>
      </c>
      <c r="N83" s="11">
        <f>SUM(N62:N82)</f>
        <v>99.999999999999986</v>
      </c>
      <c r="O83" s="17">
        <f t="shared" si="21"/>
        <v>3893</v>
      </c>
      <c r="P83" s="11">
        <f t="shared" si="21"/>
        <v>99.999999999999986</v>
      </c>
      <c r="Q83" s="17">
        <f t="shared" ref="Q83:R83" si="22">SUM(Q62:Q82)</f>
        <v>3893</v>
      </c>
      <c r="R83" s="11">
        <f t="shared" si="22"/>
        <v>99.999999999999986</v>
      </c>
    </row>
    <row r="84" spans="2:18" ht="15.6">
      <c r="B84" s="3"/>
      <c r="D84" s="4"/>
      <c r="E84" s="4"/>
      <c r="F84" s="4"/>
      <c r="G84" s="4"/>
      <c r="H84" s="55" t="s">
        <v>601</v>
      </c>
    </row>
    <row r="85" spans="2:18" ht="15.6">
      <c r="B85" s="3"/>
      <c r="C85" s="4" t="s">
        <v>489</v>
      </c>
      <c r="D85" s="4"/>
      <c r="E85" s="4"/>
      <c r="F85" s="4"/>
      <c r="G85" s="4"/>
      <c r="H85" s="4"/>
    </row>
    <row r="86" spans="2:18" ht="15.6">
      <c r="B86" s="3"/>
      <c r="C86" s="4" t="s">
        <v>490</v>
      </c>
      <c r="D86" s="4"/>
      <c r="E86" s="4"/>
      <c r="F86" s="4"/>
      <c r="G86" s="4"/>
      <c r="H86" s="4"/>
    </row>
    <row r="87" spans="2:18" ht="15.6">
      <c r="B87" s="3">
        <v>4</v>
      </c>
      <c r="C87" s="4" t="s">
        <v>58</v>
      </c>
      <c r="D87" s="4"/>
      <c r="E87" s="4"/>
      <c r="F87" s="4"/>
      <c r="G87" s="4"/>
      <c r="H87" s="4"/>
    </row>
    <row r="88" spans="2:18" ht="15.6">
      <c r="B88" s="3"/>
      <c r="C88" s="4" t="s">
        <v>481</v>
      </c>
      <c r="D88" s="4"/>
      <c r="E88" s="4"/>
      <c r="F88" s="4"/>
      <c r="G88" s="4"/>
      <c r="H88" s="4"/>
    </row>
    <row r="89" spans="2:18" ht="15.6">
      <c r="B89" s="3"/>
      <c r="C89" s="303" t="s">
        <v>58</v>
      </c>
      <c r="D89" s="304"/>
      <c r="E89" s="304"/>
      <c r="F89" s="305"/>
      <c r="G89" s="298">
        <v>2007</v>
      </c>
      <c r="H89" s="299"/>
      <c r="I89" s="300">
        <v>2008</v>
      </c>
      <c r="J89" s="301"/>
      <c r="K89" s="300">
        <v>2009</v>
      </c>
      <c r="L89" s="301"/>
      <c r="M89" s="300">
        <v>2010</v>
      </c>
      <c r="N89" s="301"/>
      <c r="O89" s="300">
        <v>2011</v>
      </c>
      <c r="P89" s="301"/>
      <c r="Q89" s="300">
        <v>2012</v>
      </c>
      <c r="R89" s="301"/>
    </row>
    <row r="90" spans="2:18" ht="39.6">
      <c r="B90" s="3"/>
      <c r="C90" s="306"/>
      <c r="D90" s="307"/>
      <c r="E90" s="307"/>
      <c r="F90" s="308"/>
      <c r="G90" s="13" t="s">
        <v>22</v>
      </c>
      <c r="H90" s="13" t="s">
        <v>0</v>
      </c>
      <c r="I90" s="13" t="s">
        <v>22</v>
      </c>
      <c r="J90" s="13" t="s">
        <v>0</v>
      </c>
      <c r="K90" s="13" t="s">
        <v>22</v>
      </c>
      <c r="L90" s="13" t="s">
        <v>0</v>
      </c>
      <c r="M90" s="13" t="s">
        <v>22</v>
      </c>
      <c r="N90" s="13" t="s">
        <v>0</v>
      </c>
      <c r="O90" s="13" t="s">
        <v>22</v>
      </c>
      <c r="P90" s="13" t="s">
        <v>0</v>
      </c>
      <c r="Q90" s="13" t="s">
        <v>22</v>
      </c>
      <c r="R90" s="13" t="s">
        <v>0</v>
      </c>
    </row>
    <row r="91" spans="2:18" ht="15.6">
      <c r="B91" s="3"/>
      <c r="C91" s="19" t="s">
        <v>59</v>
      </c>
      <c r="D91" s="9"/>
      <c r="E91" s="9"/>
      <c r="F91" s="10"/>
      <c r="G91" s="17">
        <v>4963</v>
      </c>
      <c r="H91" s="11">
        <f>G91/5425*100</f>
        <v>91.483870967741936</v>
      </c>
      <c r="I91" s="17">
        <v>4757</v>
      </c>
      <c r="J91" s="11">
        <f>I91/5204*100</f>
        <v>91.41045349730976</v>
      </c>
      <c r="K91" s="17">
        <v>4779</v>
      </c>
      <c r="L91" s="11">
        <f>K91/5235*100</f>
        <v>91.289398280802288</v>
      </c>
      <c r="M91" s="17">
        <v>5104</v>
      </c>
      <c r="N91" s="11">
        <f>M91/5656%</f>
        <v>90.240452616690234</v>
      </c>
      <c r="O91" s="17">
        <v>5139</v>
      </c>
      <c r="P91" s="11">
        <f>O91/5699%</f>
        <v>90.17371468678715</v>
      </c>
      <c r="Q91" s="17">
        <v>5139</v>
      </c>
      <c r="R91" s="11">
        <f>Q91/5699%</f>
        <v>90.17371468678715</v>
      </c>
    </row>
    <row r="92" spans="2:18" ht="15.6">
      <c r="B92" s="3"/>
      <c r="C92" s="19" t="s">
        <v>60</v>
      </c>
      <c r="D92" s="9"/>
      <c r="E92" s="9"/>
      <c r="F92" s="10"/>
      <c r="G92" s="17">
        <v>427</v>
      </c>
      <c r="H92" s="11">
        <f t="shared" ref="H92:H95" si="23">G92/5425*100</f>
        <v>7.8709677419354831</v>
      </c>
      <c r="I92" s="17">
        <v>413</v>
      </c>
      <c r="J92" s="11">
        <f t="shared" ref="J92:J95" si="24">I92/5204*100</f>
        <v>7.936202920830131</v>
      </c>
      <c r="K92" s="17">
        <v>421</v>
      </c>
      <c r="L92" s="11">
        <f t="shared" ref="L92:L95" si="25">K92/5235*100</f>
        <v>8.0420248328557786</v>
      </c>
      <c r="M92" s="17">
        <v>531</v>
      </c>
      <c r="N92" s="11">
        <f t="shared" ref="N92:N95" si="26">M92/5656%</f>
        <v>9.3882602545968883</v>
      </c>
      <c r="O92" s="17">
        <v>536</v>
      </c>
      <c r="P92" s="11">
        <f t="shared" ref="P92:P95" si="27">O92/5699%</f>
        <v>9.4051587997894366</v>
      </c>
      <c r="Q92" s="17">
        <v>536</v>
      </c>
      <c r="R92" s="11">
        <f t="shared" ref="R92:R95" si="28">Q92/5699%</f>
        <v>9.4051587997894366</v>
      </c>
    </row>
    <row r="93" spans="2:18" ht="15.6">
      <c r="B93" s="3"/>
      <c r="C93" s="19" t="s">
        <v>61</v>
      </c>
      <c r="D93" s="9"/>
      <c r="E93" s="9"/>
      <c r="F93" s="10"/>
      <c r="G93" s="17">
        <v>1</v>
      </c>
      <c r="H93" s="11">
        <f t="shared" si="23"/>
        <v>1.8433179723502304E-2</v>
      </c>
      <c r="I93" s="17">
        <v>1</v>
      </c>
      <c r="J93" s="11">
        <f t="shared" si="24"/>
        <v>1.921598770176787E-2</v>
      </c>
      <c r="K93" s="17">
        <v>0</v>
      </c>
      <c r="L93" s="11">
        <f t="shared" si="25"/>
        <v>0</v>
      </c>
      <c r="M93" s="17">
        <v>0</v>
      </c>
      <c r="N93" s="11">
        <f t="shared" si="26"/>
        <v>0</v>
      </c>
      <c r="O93" s="17">
        <v>0</v>
      </c>
      <c r="P93" s="11">
        <f t="shared" si="27"/>
        <v>0</v>
      </c>
      <c r="Q93" s="17">
        <v>0</v>
      </c>
      <c r="R93" s="11">
        <f t="shared" si="28"/>
        <v>0</v>
      </c>
    </row>
    <row r="94" spans="2:18" ht="15.6">
      <c r="B94" s="3"/>
      <c r="C94" s="19" t="s">
        <v>62</v>
      </c>
      <c r="D94" s="9"/>
      <c r="E94" s="9"/>
      <c r="F94" s="10"/>
      <c r="G94" s="17">
        <v>34</v>
      </c>
      <c r="H94" s="11">
        <f t="shared" si="23"/>
        <v>0.62672811059907829</v>
      </c>
      <c r="I94" s="17">
        <v>33</v>
      </c>
      <c r="J94" s="11">
        <f t="shared" si="24"/>
        <v>0.63412759415833975</v>
      </c>
      <c r="K94" s="17">
        <v>34</v>
      </c>
      <c r="L94" s="11">
        <f t="shared" si="25"/>
        <v>0.64947468958930277</v>
      </c>
      <c r="M94" s="17">
        <v>21</v>
      </c>
      <c r="N94" s="11">
        <f t="shared" si="26"/>
        <v>0.37128712871287128</v>
      </c>
      <c r="O94" s="17">
        <v>23</v>
      </c>
      <c r="P94" s="11">
        <f t="shared" si="27"/>
        <v>0.40357957536409894</v>
      </c>
      <c r="Q94" s="17">
        <v>23</v>
      </c>
      <c r="R94" s="11">
        <f t="shared" si="28"/>
        <v>0.40357957536409894</v>
      </c>
    </row>
    <row r="95" spans="2:18" ht="15.6">
      <c r="B95" s="3"/>
      <c r="C95" s="19" t="s">
        <v>63</v>
      </c>
      <c r="D95" s="9"/>
      <c r="E95" s="9"/>
      <c r="F95" s="10"/>
      <c r="G95" s="17">
        <v>0</v>
      </c>
      <c r="H95" s="11">
        <f t="shared" si="23"/>
        <v>0</v>
      </c>
      <c r="I95" s="17">
        <v>0</v>
      </c>
      <c r="J95" s="11">
        <f t="shared" si="24"/>
        <v>0</v>
      </c>
      <c r="K95" s="17">
        <v>1</v>
      </c>
      <c r="L95" s="11">
        <f t="shared" si="25"/>
        <v>1.9102196752626553E-2</v>
      </c>
      <c r="M95" s="17">
        <v>0</v>
      </c>
      <c r="N95" s="11">
        <f t="shared" si="26"/>
        <v>0</v>
      </c>
      <c r="O95" s="17">
        <v>1</v>
      </c>
      <c r="P95" s="11">
        <f t="shared" si="27"/>
        <v>1.754693805930865E-2</v>
      </c>
      <c r="Q95" s="17">
        <v>1</v>
      </c>
      <c r="R95" s="11">
        <f t="shared" si="28"/>
        <v>1.754693805930865E-2</v>
      </c>
    </row>
    <row r="96" spans="2:18" ht="15.6">
      <c r="B96" s="3"/>
      <c r="C96" s="295" t="s">
        <v>34</v>
      </c>
      <c r="D96" s="311"/>
      <c r="E96" s="311"/>
      <c r="F96" s="296"/>
      <c r="G96" s="17">
        <f t="shared" ref="G96:P96" si="29">SUM(G91:G95)</f>
        <v>5425</v>
      </c>
      <c r="H96" s="11">
        <f t="shared" si="29"/>
        <v>100</v>
      </c>
      <c r="I96" s="17">
        <f t="shared" si="29"/>
        <v>5204</v>
      </c>
      <c r="J96" s="11">
        <f t="shared" si="29"/>
        <v>100</v>
      </c>
      <c r="K96" s="17">
        <f t="shared" si="29"/>
        <v>5235</v>
      </c>
      <c r="L96" s="11">
        <f t="shared" si="29"/>
        <v>99.999999999999986</v>
      </c>
      <c r="M96" s="17">
        <f>SUM(M91:M95)</f>
        <v>5656</v>
      </c>
      <c r="N96" s="11">
        <f>SUM(N91:N95)</f>
        <v>99.999999999999986</v>
      </c>
      <c r="O96" s="17">
        <f t="shared" si="29"/>
        <v>5699</v>
      </c>
      <c r="P96" s="11">
        <f t="shared" si="29"/>
        <v>100</v>
      </c>
      <c r="Q96" s="17">
        <f t="shared" ref="Q96:R96" si="30">SUM(Q91:Q95)</f>
        <v>5699</v>
      </c>
      <c r="R96" s="11">
        <f t="shared" si="30"/>
        <v>100</v>
      </c>
    </row>
    <row r="97" spans="2:18" ht="15.6">
      <c r="B97" s="3"/>
      <c r="D97" s="12"/>
      <c r="E97" s="12"/>
      <c r="F97" s="12"/>
      <c r="G97" s="20"/>
      <c r="H97" s="55" t="s">
        <v>601</v>
      </c>
    </row>
    <row r="98" spans="2:18" ht="15.6">
      <c r="B98" s="3"/>
      <c r="C98" s="25" t="s">
        <v>439</v>
      </c>
      <c r="D98" s="12"/>
      <c r="E98" s="12"/>
      <c r="F98" s="12"/>
      <c r="G98" s="20"/>
      <c r="H98" s="21"/>
    </row>
    <row r="99" spans="2:18" ht="15.6">
      <c r="B99" s="3"/>
      <c r="C99" s="25" t="s">
        <v>440</v>
      </c>
      <c r="D99" s="12"/>
      <c r="E99" s="12"/>
      <c r="F99" s="12"/>
      <c r="G99" s="20"/>
      <c r="H99" s="21"/>
    </row>
    <row r="101" spans="2:18" ht="15.6">
      <c r="B101" s="3">
        <v>5</v>
      </c>
      <c r="C101" s="4" t="s">
        <v>64</v>
      </c>
      <c r="D101" s="4"/>
      <c r="E101" s="4"/>
      <c r="F101" s="4"/>
      <c r="G101" s="4"/>
      <c r="H101" s="4"/>
    </row>
    <row r="102" spans="2:18" ht="15.6">
      <c r="B102" s="3"/>
      <c r="C102" s="8" t="s">
        <v>482</v>
      </c>
      <c r="D102" s="4"/>
      <c r="E102" s="4"/>
      <c r="F102" s="4"/>
      <c r="G102" s="4"/>
      <c r="H102" s="4"/>
    </row>
    <row r="103" spans="2:18" ht="15.6">
      <c r="B103" s="3"/>
      <c r="C103" s="303" t="s">
        <v>69</v>
      </c>
      <c r="D103" s="304"/>
      <c r="E103" s="304"/>
      <c r="F103" s="305"/>
      <c r="G103" s="298">
        <v>2007</v>
      </c>
      <c r="H103" s="299"/>
      <c r="I103" s="300">
        <v>2008</v>
      </c>
      <c r="J103" s="301"/>
      <c r="K103" s="300">
        <v>2009</v>
      </c>
      <c r="L103" s="301"/>
      <c r="M103" s="300">
        <v>2010</v>
      </c>
      <c r="N103" s="301"/>
      <c r="O103" s="300">
        <v>2011</v>
      </c>
      <c r="P103" s="301"/>
      <c r="Q103" s="300">
        <v>2012</v>
      </c>
      <c r="R103" s="301"/>
    </row>
    <row r="104" spans="2:18" ht="39.6">
      <c r="B104" s="3"/>
      <c r="C104" s="306"/>
      <c r="D104" s="307"/>
      <c r="E104" s="307"/>
      <c r="F104" s="308"/>
      <c r="G104" s="13" t="s">
        <v>22</v>
      </c>
      <c r="H104" s="13" t="s">
        <v>0</v>
      </c>
      <c r="I104" s="13" t="s">
        <v>22</v>
      </c>
      <c r="J104" s="13" t="s">
        <v>0</v>
      </c>
      <c r="K104" s="13" t="s">
        <v>22</v>
      </c>
      <c r="L104" s="13" t="s">
        <v>0</v>
      </c>
      <c r="M104" s="13" t="s">
        <v>22</v>
      </c>
      <c r="N104" s="13" t="s">
        <v>0</v>
      </c>
      <c r="O104" s="13" t="s">
        <v>22</v>
      </c>
      <c r="P104" s="13" t="s">
        <v>0</v>
      </c>
      <c r="Q104" s="13" t="s">
        <v>22</v>
      </c>
      <c r="R104" s="13" t="s">
        <v>0</v>
      </c>
    </row>
    <row r="105" spans="2:18" ht="15.6">
      <c r="B105" s="3"/>
      <c r="C105" s="19" t="s">
        <v>65</v>
      </c>
      <c r="D105" s="9"/>
      <c r="E105" s="9"/>
      <c r="F105" s="10"/>
      <c r="G105" s="41">
        <v>2556</v>
      </c>
      <c r="H105" s="42">
        <f>G105/5152*100</f>
        <v>49.611801242236027</v>
      </c>
      <c r="I105" s="41">
        <v>2645</v>
      </c>
      <c r="J105" s="42">
        <f>I105/5204*100</f>
        <v>50.826287471176023</v>
      </c>
      <c r="K105" s="41">
        <v>3011</v>
      </c>
      <c r="L105" s="42">
        <f>K105/5235*100</f>
        <v>57.516714422158543</v>
      </c>
      <c r="M105" s="41">
        <v>3425</v>
      </c>
      <c r="N105" s="42">
        <f>M105/M109*100</f>
        <v>80.004671805652876</v>
      </c>
      <c r="O105" s="41">
        <v>3698</v>
      </c>
      <c r="P105" s="42">
        <f>O105/O109*100</f>
        <v>83.363390441839485</v>
      </c>
      <c r="Q105" s="41">
        <v>3698</v>
      </c>
      <c r="R105" s="42">
        <f>Q105/Q109*100</f>
        <v>83.363390441839485</v>
      </c>
    </row>
    <row r="106" spans="2:18" ht="15.6">
      <c r="B106" s="3"/>
      <c r="C106" s="26" t="s">
        <v>68</v>
      </c>
      <c r="D106" s="9"/>
      <c r="E106" s="9"/>
      <c r="F106" s="10"/>
      <c r="G106" s="41">
        <v>1183</v>
      </c>
      <c r="H106" s="42">
        <f t="shared" ref="H106:H108" si="31">G106/5152*100</f>
        <v>22.961956521739129</v>
      </c>
      <c r="I106" s="41">
        <v>994</v>
      </c>
      <c r="J106" s="42">
        <f t="shared" ref="J106:J108" si="32">I106/5204*100</f>
        <v>19.100691775557262</v>
      </c>
      <c r="K106" s="41">
        <v>376</v>
      </c>
      <c r="L106" s="42">
        <f t="shared" ref="L106:L108" si="33">K106/5235*100</f>
        <v>7.1824259789875828</v>
      </c>
      <c r="M106" s="41">
        <f>M109-M105</f>
        <v>856</v>
      </c>
      <c r="N106" s="42">
        <f>M106/M109*100</f>
        <v>19.995328194347113</v>
      </c>
      <c r="O106" s="41">
        <v>738</v>
      </c>
      <c r="P106" s="42">
        <f>O106/O109*100</f>
        <v>16.636609558160504</v>
      </c>
      <c r="Q106" s="41">
        <v>738</v>
      </c>
      <c r="R106" s="42">
        <f>Q106/Q109*100</f>
        <v>16.636609558160504</v>
      </c>
    </row>
    <row r="107" spans="2:18" ht="15.6">
      <c r="B107" s="3"/>
      <c r="C107" s="19" t="s">
        <v>66</v>
      </c>
      <c r="D107" s="9"/>
      <c r="E107" s="9"/>
      <c r="F107" s="10"/>
      <c r="G107" s="41">
        <v>1057</v>
      </c>
      <c r="H107" s="42">
        <f t="shared" si="31"/>
        <v>20.516304347826086</v>
      </c>
      <c r="I107" s="41">
        <v>1222</v>
      </c>
      <c r="J107" s="42">
        <f t="shared" si="32"/>
        <v>23.481936971560337</v>
      </c>
      <c r="K107" s="41">
        <v>1692</v>
      </c>
      <c r="L107" s="42">
        <f t="shared" si="33"/>
        <v>32.320916905444122</v>
      </c>
      <c r="M107" s="41"/>
      <c r="N107" s="42"/>
      <c r="O107" s="41"/>
      <c r="P107" s="42"/>
      <c r="Q107" s="41"/>
      <c r="R107" s="42"/>
    </row>
    <row r="108" spans="2:18" ht="15.6">
      <c r="B108" s="3"/>
      <c r="C108" s="19" t="s">
        <v>67</v>
      </c>
      <c r="D108" s="9"/>
      <c r="E108" s="9"/>
      <c r="F108" s="10"/>
      <c r="G108" s="41">
        <v>356</v>
      </c>
      <c r="H108" s="42">
        <f t="shared" si="31"/>
        <v>6.9099378881987583</v>
      </c>
      <c r="I108" s="41">
        <v>343</v>
      </c>
      <c r="J108" s="42">
        <f t="shared" si="32"/>
        <v>6.591083781706379</v>
      </c>
      <c r="K108" s="41">
        <v>156</v>
      </c>
      <c r="L108" s="42">
        <f t="shared" si="33"/>
        <v>2.9799426934097419</v>
      </c>
      <c r="M108" s="41"/>
      <c r="N108" s="42"/>
      <c r="O108" s="41"/>
      <c r="P108" s="42"/>
      <c r="Q108" s="41"/>
      <c r="R108" s="42"/>
    </row>
    <row r="109" spans="2:18" ht="15.6">
      <c r="B109" s="3"/>
      <c r="C109" s="295" t="s">
        <v>211</v>
      </c>
      <c r="D109" s="311"/>
      <c r="E109" s="311"/>
      <c r="F109" s="296"/>
      <c r="G109" s="51">
        <f t="shared" ref="G109:P109" si="34">SUM(G105:G108)</f>
        <v>5152</v>
      </c>
      <c r="H109" s="52">
        <f t="shared" si="34"/>
        <v>100</v>
      </c>
      <c r="I109" s="51">
        <f t="shared" si="34"/>
        <v>5204</v>
      </c>
      <c r="J109" s="52">
        <f t="shared" si="34"/>
        <v>100</v>
      </c>
      <c r="K109" s="51">
        <f t="shared" si="34"/>
        <v>5235</v>
      </c>
      <c r="L109" s="52">
        <f t="shared" si="34"/>
        <v>99.999999999999986</v>
      </c>
      <c r="M109" s="51">
        <v>4281</v>
      </c>
      <c r="N109" s="42">
        <f>SUM(N105:N108)</f>
        <v>99.999999999999986</v>
      </c>
      <c r="O109" s="51">
        <f t="shared" si="34"/>
        <v>4436</v>
      </c>
      <c r="P109" s="52">
        <f t="shared" si="34"/>
        <v>99.999999999999986</v>
      </c>
      <c r="Q109" s="51">
        <f t="shared" ref="Q109:R109" si="35">SUM(Q105:Q108)</f>
        <v>4436</v>
      </c>
      <c r="R109" s="52">
        <f t="shared" si="35"/>
        <v>99.999999999999986</v>
      </c>
    </row>
    <row r="110" spans="2:18" ht="15.6">
      <c r="B110" s="3"/>
      <c r="C110" s="4"/>
      <c r="D110" s="4"/>
      <c r="E110" s="4"/>
      <c r="F110" s="4"/>
      <c r="G110" s="4"/>
      <c r="H110" s="55" t="s">
        <v>601</v>
      </c>
    </row>
    <row r="111" spans="2:18" ht="15.6">
      <c r="B111" s="3"/>
      <c r="C111" s="4" t="s">
        <v>441</v>
      </c>
      <c r="D111" s="4"/>
      <c r="E111" s="4"/>
      <c r="F111" s="4"/>
      <c r="G111" s="4"/>
      <c r="H111" s="55"/>
      <c r="L111" s="40"/>
      <c r="M111" s="40"/>
    </row>
    <row r="112" spans="2:18" ht="15.6">
      <c r="B112" s="3"/>
      <c r="C112" s="4" t="s">
        <v>442</v>
      </c>
      <c r="D112" s="4"/>
      <c r="E112" s="4"/>
      <c r="F112" s="4"/>
      <c r="G112" s="4"/>
      <c r="H112" s="55"/>
    </row>
    <row r="114" spans="2:18" ht="15.6">
      <c r="B114" s="3">
        <v>6</v>
      </c>
      <c r="C114" s="4" t="s">
        <v>70</v>
      </c>
      <c r="D114" s="4"/>
      <c r="E114" s="4"/>
      <c r="F114" s="4"/>
      <c r="G114" s="4"/>
      <c r="H114" s="4"/>
    </row>
    <row r="115" spans="2:18" ht="15.6">
      <c r="B115" s="3"/>
      <c r="C115" s="4" t="s">
        <v>71</v>
      </c>
      <c r="D115" s="4"/>
      <c r="E115" s="4"/>
      <c r="F115" s="4"/>
      <c r="G115" s="4"/>
      <c r="J115" s="39" t="s">
        <v>434</v>
      </c>
    </row>
    <row r="116" spans="2:18" ht="15.6">
      <c r="B116" s="3"/>
      <c r="C116" s="4" t="s">
        <v>72</v>
      </c>
      <c r="D116" s="4"/>
      <c r="E116" s="4"/>
      <c r="F116" s="4"/>
      <c r="G116" s="4"/>
      <c r="J116" s="39" t="s">
        <v>435</v>
      </c>
    </row>
    <row r="118" spans="2:18" ht="15.6">
      <c r="B118" s="3">
        <v>7</v>
      </c>
      <c r="C118" s="4" t="s">
        <v>73</v>
      </c>
      <c r="D118" s="4"/>
      <c r="E118" s="4"/>
      <c r="F118" s="4"/>
      <c r="G118" s="4"/>
      <c r="H118" s="4"/>
    </row>
    <row r="119" spans="2:18" ht="15.6">
      <c r="B119" s="4"/>
      <c r="C119" s="4" t="s">
        <v>483</v>
      </c>
      <c r="D119" s="4"/>
      <c r="E119" s="4"/>
      <c r="F119" s="4"/>
      <c r="G119" s="4"/>
      <c r="H119" s="4"/>
    </row>
    <row r="120" spans="2:18" ht="15.6">
      <c r="B120" s="4"/>
      <c r="C120" s="303" t="s">
        <v>73</v>
      </c>
      <c r="D120" s="304"/>
      <c r="E120" s="304"/>
      <c r="F120" s="305"/>
      <c r="G120" s="298">
        <v>2007</v>
      </c>
      <c r="H120" s="299"/>
      <c r="I120" s="300">
        <v>2008</v>
      </c>
      <c r="J120" s="301"/>
      <c r="K120" s="300">
        <v>2009</v>
      </c>
      <c r="L120" s="301"/>
      <c r="M120" s="300">
        <v>2010</v>
      </c>
      <c r="N120" s="301"/>
      <c r="O120" s="300">
        <v>2011</v>
      </c>
      <c r="P120" s="301"/>
      <c r="Q120" s="300">
        <v>2012</v>
      </c>
      <c r="R120" s="301"/>
    </row>
    <row r="121" spans="2:18" ht="39.6">
      <c r="B121" s="4"/>
      <c r="C121" s="306"/>
      <c r="D121" s="307"/>
      <c r="E121" s="307"/>
      <c r="F121" s="308"/>
      <c r="G121" s="13" t="s">
        <v>22</v>
      </c>
      <c r="H121" s="13" t="s">
        <v>0</v>
      </c>
      <c r="I121" s="13" t="s">
        <v>22</v>
      </c>
      <c r="J121" s="13" t="s">
        <v>0</v>
      </c>
      <c r="K121" s="13" t="s">
        <v>22</v>
      </c>
      <c r="L121" s="13" t="s">
        <v>0</v>
      </c>
      <c r="M121" s="13" t="s">
        <v>22</v>
      </c>
      <c r="N121" s="13" t="s">
        <v>0</v>
      </c>
      <c r="O121" s="13" t="s">
        <v>22</v>
      </c>
      <c r="P121" s="13" t="s">
        <v>0</v>
      </c>
      <c r="Q121" s="13" t="s">
        <v>22</v>
      </c>
      <c r="R121" s="13" t="s">
        <v>0</v>
      </c>
    </row>
    <row r="122" spans="2:18" ht="15.6">
      <c r="B122" s="4"/>
      <c r="C122" s="314" t="s">
        <v>418</v>
      </c>
      <c r="D122" s="315"/>
      <c r="E122" s="315"/>
      <c r="F122" s="323"/>
      <c r="G122" s="41">
        <v>366</v>
      </c>
      <c r="H122" s="42">
        <f>G122/5425%</f>
        <v>6.7465437788018434</v>
      </c>
      <c r="I122" s="41">
        <v>306</v>
      </c>
      <c r="J122" s="42">
        <f>I122/5204%</f>
        <v>5.8800922367409685</v>
      </c>
      <c r="K122" s="41">
        <v>272</v>
      </c>
      <c r="L122" s="42">
        <f>K122/5235%</f>
        <v>5.1957975167144221</v>
      </c>
      <c r="M122" s="41">
        <v>50</v>
      </c>
      <c r="N122" s="42">
        <f>M122/4194%</f>
        <v>1.1921793037672868</v>
      </c>
      <c r="O122" s="41">
        <v>0</v>
      </c>
      <c r="P122" s="42">
        <f>O122/5699%</f>
        <v>0</v>
      </c>
      <c r="Q122" s="41">
        <v>0</v>
      </c>
      <c r="R122" s="42">
        <f>Q122/5699%</f>
        <v>0</v>
      </c>
    </row>
    <row r="123" spans="2:18" ht="15.6">
      <c r="B123" s="4"/>
      <c r="C123" s="314" t="s">
        <v>419</v>
      </c>
      <c r="D123" s="315"/>
      <c r="E123" s="315"/>
      <c r="F123" s="323"/>
      <c r="G123" s="41">
        <v>413</v>
      </c>
      <c r="H123" s="42">
        <f t="shared" ref="H123:H125" si="36">G123/5425%</f>
        <v>7.612903225806452</v>
      </c>
      <c r="I123" s="41">
        <v>396</v>
      </c>
      <c r="J123" s="42">
        <f t="shared" ref="J123:J125" si="37">I123/5204%</f>
        <v>7.609531129900077</v>
      </c>
      <c r="K123" s="41">
        <v>297</v>
      </c>
      <c r="L123" s="42">
        <f t="shared" ref="L123:L125" si="38">K123/5235%</f>
        <v>5.6733524355300862</v>
      </c>
      <c r="M123" s="41">
        <v>134</v>
      </c>
      <c r="N123" s="42">
        <f t="shared" ref="N123:N124" si="39">M123/4194%</f>
        <v>3.1950405340963282</v>
      </c>
      <c r="O123" s="41">
        <v>136</v>
      </c>
      <c r="P123" s="42">
        <f t="shared" ref="P123:P125" si="40">O123/5699%</f>
        <v>2.3863835760659766</v>
      </c>
      <c r="Q123" s="41">
        <v>136</v>
      </c>
      <c r="R123" s="42">
        <f t="shared" ref="R123:R125" si="41">Q123/5699%</f>
        <v>2.3863835760659766</v>
      </c>
    </row>
    <row r="124" spans="2:18" ht="15.6">
      <c r="B124" s="4"/>
      <c r="C124" s="314" t="s">
        <v>417</v>
      </c>
      <c r="D124" s="315"/>
      <c r="E124" s="315"/>
      <c r="F124" s="323"/>
      <c r="G124" s="41">
        <v>1792</v>
      </c>
      <c r="H124" s="42">
        <f t="shared" si="36"/>
        <v>33.032258064516128</v>
      </c>
      <c r="I124" s="41">
        <v>1554</v>
      </c>
      <c r="J124" s="42">
        <f t="shared" si="37"/>
        <v>29.861644888547271</v>
      </c>
      <c r="K124" s="41">
        <v>1463</v>
      </c>
      <c r="L124" s="42">
        <f t="shared" si="38"/>
        <v>27.946513849092646</v>
      </c>
      <c r="M124" s="41">
        <v>1790</v>
      </c>
      <c r="N124" s="42">
        <f t="shared" si="39"/>
        <v>42.680019074868859</v>
      </c>
      <c r="O124" s="41">
        <v>1197</v>
      </c>
      <c r="P124" s="42">
        <f t="shared" si="40"/>
        <v>21.003684856992454</v>
      </c>
      <c r="Q124" s="41">
        <v>1197</v>
      </c>
      <c r="R124" s="42">
        <f t="shared" si="41"/>
        <v>21.003684856992454</v>
      </c>
    </row>
    <row r="125" spans="2:18" ht="15.6">
      <c r="B125" s="4"/>
      <c r="C125" s="19" t="s">
        <v>420</v>
      </c>
      <c r="D125" s="9"/>
      <c r="E125" s="9"/>
      <c r="F125" s="10"/>
      <c r="G125" s="41">
        <v>2854</v>
      </c>
      <c r="H125" s="42">
        <f t="shared" si="36"/>
        <v>52.608294930875573</v>
      </c>
      <c r="I125" s="41">
        <v>2948</v>
      </c>
      <c r="J125" s="42">
        <f t="shared" si="37"/>
        <v>56.648731744811684</v>
      </c>
      <c r="K125" s="41">
        <v>3203</v>
      </c>
      <c r="L125" s="42">
        <f t="shared" si="38"/>
        <v>61.184336198662848</v>
      </c>
      <c r="M125" s="41">
        <v>3682</v>
      </c>
      <c r="N125" s="42"/>
      <c r="O125" s="41">
        <v>4366</v>
      </c>
      <c r="P125" s="42">
        <f t="shared" si="40"/>
        <v>76.609931566941569</v>
      </c>
      <c r="Q125" s="41">
        <v>4366</v>
      </c>
      <c r="R125" s="42">
        <f t="shared" si="41"/>
        <v>76.609931566941569</v>
      </c>
    </row>
    <row r="126" spans="2:18" ht="15.6">
      <c r="B126" s="4"/>
      <c r="C126" s="302" t="s">
        <v>74</v>
      </c>
      <c r="D126" s="302"/>
      <c r="E126" s="302"/>
      <c r="F126" s="302"/>
      <c r="G126" s="41">
        <f t="shared" ref="G126:P126" si="42">SUM(G122:G125)</f>
        <v>5425</v>
      </c>
      <c r="H126" s="42">
        <f t="shared" si="42"/>
        <v>100</v>
      </c>
      <c r="I126" s="41">
        <f t="shared" si="42"/>
        <v>5204</v>
      </c>
      <c r="J126" s="42">
        <f t="shared" si="42"/>
        <v>100</v>
      </c>
      <c r="K126" s="41">
        <f t="shared" si="42"/>
        <v>5235</v>
      </c>
      <c r="L126" s="42">
        <f t="shared" si="42"/>
        <v>100</v>
      </c>
      <c r="M126" s="41">
        <f>SUM(M122:M125)</f>
        <v>5656</v>
      </c>
      <c r="N126" s="42">
        <f>SUM(N122:N125)</f>
        <v>47.067238912732478</v>
      </c>
      <c r="O126" s="41">
        <f t="shared" si="42"/>
        <v>5699</v>
      </c>
      <c r="P126" s="42">
        <f t="shared" si="42"/>
        <v>100</v>
      </c>
      <c r="Q126" s="41">
        <f t="shared" ref="Q126:R126" si="43">SUM(Q122:Q125)</f>
        <v>5699</v>
      </c>
      <c r="R126" s="42">
        <f t="shared" si="43"/>
        <v>100</v>
      </c>
    </row>
    <row r="127" spans="2:18" ht="15.6">
      <c r="B127" s="4"/>
      <c r="C127" s="12"/>
      <c r="D127" s="12"/>
      <c r="E127" s="12"/>
      <c r="F127" s="12"/>
      <c r="G127" s="46"/>
      <c r="H127" s="55" t="s">
        <v>601</v>
      </c>
    </row>
    <row r="128" spans="2:18" ht="15.6">
      <c r="B128" s="4"/>
      <c r="C128" s="25" t="s">
        <v>491</v>
      </c>
      <c r="D128" s="12"/>
      <c r="E128" s="12"/>
      <c r="F128" s="12"/>
      <c r="G128" s="20"/>
      <c r="H128" s="21"/>
    </row>
    <row r="130" spans="2:18" ht="15.6">
      <c r="B130" s="3">
        <v>8</v>
      </c>
      <c r="C130" s="25" t="s">
        <v>289</v>
      </c>
      <c r="D130" s="12"/>
      <c r="E130" s="12"/>
      <c r="F130" s="12"/>
      <c r="G130" s="20"/>
      <c r="H130" s="21"/>
      <c r="I130" s="40"/>
      <c r="J130" s="40"/>
    </row>
    <row r="131" spans="2:18" ht="15.6">
      <c r="B131" s="4"/>
      <c r="C131" s="25" t="s">
        <v>484</v>
      </c>
      <c r="D131" s="12"/>
      <c r="E131" s="12"/>
      <c r="F131" s="12"/>
      <c r="G131" s="20"/>
      <c r="H131" s="21"/>
    </row>
    <row r="132" spans="2:18" ht="15.6">
      <c r="B132" s="4"/>
      <c r="C132" s="303" t="s">
        <v>283</v>
      </c>
      <c r="D132" s="304"/>
      <c r="E132" s="304"/>
      <c r="F132" s="305"/>
      <c r="G132" s="298">
        <v>2007</v>
      </c>
      <c r="H132" s="299"/>
      <c r="I132" s="300">
        <v>2008</v>
      </c>
      <c r="J132" s="301"/>
      <c r="K132" s="300">
        <v>2009</v>
      </c>
      <c r="L132" s="301"/>
      <c r="M132" s="300">
        <v>2010</v>
      </c>
      <c r="N132" s="301"/>
      <c r="O132" s="300">
        <v>2011</v>
      </c>
      <c r="P132" s="301"/>
      <c r="Q132" s="300">
        <v>2012</v>
      </c>
      <c r="R132" s="301"/>
    </row>
    <row r="133" spans="2:18" ht="15.6">
      <c r="B133" s="4"/>
      <c r="C133" s="306"/>
      <c r="D133" s="307"/>
      <c r="E133" s="307"/>
      <c r="F133" s="308"/>
      <c r="G133" s="82" t="s">
        <v>288</v>
      </c>
      <c r="H133" s="11" t="s">
        <v>488</v>
      </c>
      <c r="I133" s="82" t="s">
        <v>288</v>
      </c>
      <c r="J133" s="11" t="s">
        <v>488</v>
      </c>
      <c r="K133" s="82" t="s">
        <v>288</v>
      </c>
      <c r="L133" s="11" t="s">
        <v>488</v>
      </c>
      <c r="M133" s="82" t="s">
        <v>288</v>
      </c>
      <c r="N133" s="11" t="s">
        <v>488</v>
      </c>
      <c r="O133" s="82" t="s">
        <v>288</v>
      </c>
      <c r="P133" s="11" t="s">
        <v>488</v>
      </c>
      <c r="Q133" s="82" t="s">
        <v>288</v>
      </c>
      <c r="R133" s="11" t="s">
        <v>488</v>
      </c>
    </row>
    <row r="134" spans="2:18" ht="15.6">
      <c r="B134" s="4"/>
      <c r="C134" s="18" t="s">
        <v>284</v>
      </c>
      <c r="D134" s="60"/>
      <c r="E134" s="60"/>
      <c r="F134" s="61"/>
      <c r="G134" s="41">
        <v>77</v>
      </c>
      <c r="H134" s="11">
        <f>G134/5425*100</f>
        <v>1.4193548387096775</v>
      </c>
      <c r="I134" s="41">
        <v>71</v>
      </c>
      <c r="J134" s="11">
        <f>I134/5204*100</f>
        <v>1.3643351268255188</v>
      </c>
      <c r="K134" s="41">
        <v>83</v>
      </c>
      <c r="L134" s="11">
        <f>K134/5235*100</f>
        <v>1.5854823304680039</v>
      </c>
      <c r="M134" s="17">
        <v>65</v>
      </c>
      <c r="N134" s="11">
        <f>M134/5656*100</f>
        <v>1.1492220650636491</v>
      </c>
      <c r="O134" s="41">
        <v>89</v>
      </c>
      <c r="P134" s="11">
        <f>O134/5699*100</f>
        <v>1.5616774872784698</v>
      </c>
      <c r="Q134" s="41">
        <v>89</v>
      </c>
      <c r="R134" s="11">
        <f>Q134/5699*100</f>
        <v>1.5616774872784698</v>
      </c>
    </row>
    <row r="135" spans="2:18" ht="15.6">
      <c r="B135" s="4"/>
      <c r="C135" s="18" t="s">
        <v>285</v>
      </c>
      <c r="D135" s="60"/>
      <c r="E135" s="60"/>
      <c r="F135" s="61"/>
      <c r="G135" s="41">
        <v>42</v>
      </c>
      <c r="H135" s="11">
        <f t="shared" ref="H135:H137" si="44">G135/5425*100</f>
        <v>0.77419354838709675</v>
      </c>
      <c r="I135" s="41">
        <v>49</v>
      </c>
      <c r="J135" s="11">
        <f t="shared" ref="J135:J137" si="45">I135/5204*100</f>
        <v>0.94158339738662566</v>
      </c>
      <c r="K135" s="41">
        <v>37</v>
      </c>
      <c r="L135" s="11">
        <f t="shared" ref="L135:L137" si="46">K135/5235*100</f>
        <v>0.70678127984718242</v>
      </c>
      <c r="M135" s="17">
        <v>52</v>
      </c>
      <c r="N135" s="11">
        <f t="shared" ref="N135:N137" si="47">M135/5656*100</f>
        <v>0.91937765205091937</v>
      </c>
      <c r="O135" s="41">
        <v>31</v>
      </c>
      <c r="P135" s="11">
        <f t="shared" ref="P135:P137" si="48">O135/5699*100</f>
        <v>0.54395507983856817</v>
      </c>
      <c r="Q135" s="41">
        <v>31</v>
      </c>
      <c r="R135" s="11">
        <f t="shared" ref="R135:R137" si="49">Q135/5699*100</f>
        <v>0.54395507983856817</v>
      </c>
    </row>
    <row r="136" spans="2:18" ht="15.6">
      <c r="B136" s="4"/>
      <c r="C136" s="18" t="s">
        <v>286</v>
      </c>
      <c r="D136" s="60"/>
      <c r="E136" s="60"/>
      <c r="F136" s="61"/>
      <c r="G136" s="41">
        <v>46</v>
      </c>
      <c r="H136" s="11">
        <f t="shared" si="44"/>
        <v>0.84792626728110598</v>
      </c>
      <c r="I136" s="41">
        <v>36</v>
      </c>
      <c r="J136" s="11">
        <f t="shared" si="45"/>
        <v>0.69177555726364337</v>
      </c>
      <c r="K136" s="41">
        <v>33</v>
      </c>
      <c r="L136" s="11">
        <f t="shared" si="46"/>
        <v>0.63037249283667618</v>
      </c>
      <c r="M136" s="17">
        <v>36</v>
      </c>
      <c r="N136" s="11">
        <f t="shared" si="47"/>
        <v>0.63649222065063649</v>
      </c>
      <c r="O136" s="41">
        <v>39</v>
      </c>
      <c r="P136" s="11">
        <f t="shared" si="48"/>
        <v>0.68433058431303739</v>
      </c>
      <c r="Q136" s="41">
        <v>39</v>
      </c>
      <c r="R136" s="11">
        <f t="shared" si="49"/>
        <v>0.68433058431303739</v>
      </c>
    </row>
    <row r="137" spans="2:18" ht="15.6">
      <c r="B137" s="4"/>
      <c r="C137" s="18" t="s">
        <v>287</v>
      </c>
      <c r="D137" s="60"/>
      <c r="E137" s="60"/>
      <c r="F137" s="61"/>
      <c r="G137" s="41">
        <v>51</v>
      </c>
      <c r="H137" s="11">
        <f t="shared" si="44"/>
        <v>0.94009216589861755</v>
      </c>
      <c r="I137" s="41">
        <v>53</v>
      </c>
      <c r="J137" s="11">
        <f t="shared" si="45"/>
        <v>1.0184473481936973</v>
      </c>
      <c r="K137" s="41">
        <v>61</v>
      </c>
      <c r="L137" s="11">
        <f t="shared" si="46"/>
        <v>1.1652340019102196</v>
      </c>
      <c r="M137" s="17">
        <v>64</v>
      </c>
      <c r="N137" s="11">
        <f t="shared" si="47"/>
        <v>1.1315417256011315</v>
      </c>
      <c r="O137" s="41">
        <v>65</v>
      </c>
      <c r="P137" s="11">
        <f t="shared" si="48"/>
        <v>1.1405509738550623</v>
      </c>
      <c r="Q137" s="41">
        <v>65</v>
      </c>
      <c r="R137" s="11">
        <f t="shared" si="49"/>
        <v>1.1405509738550623</v>
      </c>
    </row>
    <row r="138" spans="2:18" ht="15.6">
      <c r="B138" s="4"/>
      <c r="C138" s="317"/>
      <c r="D138" s="318"/>
      <c r="E138" s="318"/>
      <c r="F138" s="319"/>
      <c r="G138" s="17"/>
      <c r="H138" s="11"/>
      <c r="I138" s="17"/>
      <c r="J138" s="11"/>
      <c r="K138" s="17"/>
      <c r="L138" s="11"/>
      <c r="M138" s="17"/>
      <c r="N138" s="11"/>
      <c r="O138" s="17"/>
      <c r="P138" s="11"/>
      <c r="Q138" s="17"/>
      <c r="R138" s="11"/>
    </row>
    <row r="139" spans="2:18" ht="15.6">
      <c r="B139" s="4"/>
      <c r="C139" s="56"/>
      <c r="D139" s="12"/>
      <c r="E139" s="12"/>
      <c r="F139" s="12"/>
      <c r="G139" s="20"/>
      <c r="H139" s="55" t="s">
        <v>601</v>
      </c>
    </row>
    <row r="140" spans="2:18" ht="15.6">
      <c r="B140" s="4"/>
      <c r="C140" s="25" t="s">
        <v>443</v>
      </c>
      <c r="D140" s="12"/>
      <c r="E140" s="12"/>
      <c r="F140" s="12"/>
      <c r="G140" s="20"/>
      <c r="H140" s="21"/>
    </row>
    <row r="141" spans="2:18" ht="15.6">
      <c r="B141" s="4"/>
      <c r="C141" s="25" t="s">
        <v>444</v>
      </c>
      <c r="D141" s="12"/>
      <c r="E141" s="12"/>
      <c r="F141" s="12"/>
      <c r="G141" s="20"/>
      <c r="H141" s="21"/>
    </row>
    <row r="143" spans="2:18" ht="15.6">
      <c r="B143" s="3">
        <v>9</v>
      </c>
      <c r="C143" s="4" t="s">
        <v>75</v>
      </c>
      <c r="D143" s="4"/>
      <c r="E143" s="4"/>
      <c r="F143" s="4"/>
      <c r="G143" s="4"/>
      <c r="H143" s="4"/>
    </row>
    <row r="144" spans="2:18" ht="15.6">
      <c r="B144" s="3"/>
      <c r="C144" s="8" t="s">
        <v>290</v>
      </c>
      <c r="D144" s="4"/>
      <c r="E144" s="4"/>
      <c r="F144" s="4"/>
      <c r="G144" s="4"/>
      <c r="H144" s="4"/>
    </row>
    <row r="145" spans="2:18" ht="15.6">
      <c r="B145" s="3"/>
      <c r="C145" s="8"/>
      <c r="D145" s="4"/>
      <c r="E145" s="4"/>
      <c r="F145" s="4"/>
      <c r="G145" s="4"/>
      <c r="H145" s="4"/>
    </row>
    <row r="146" spans="2:18" ht="15.6">
      <c r="B146" s="3"/>
      <c r="C146" s="303" t="s">
        <v>76</v>
      </c>
      <c r="D146" s="304"/>
      <c r="E146" s="304"/>
      <c r="F146" s="305"/>
      <c r="G146" s="298">
        <v>2007</v>
      </c>
      <c r="H146" s="299"/>
      <c r="I146" s="300">
        <v>2008</v>
      </c>
      <c r="J146" s="301"/>
      <c r="K146" s="300">
        <v>2009</v>
      </c>
      <c r="L146" s="301"/>
      <c r="M146" s="300">
        <v>2010</v>
      </c>
      <c r="N146" s="301"/>
      <c r="O146" s="300">
        <v>2011</v>
      </c>
      <c r="P146" s="301"/>
      <c r="Q146" s="300">
        <v>2012</v>
      </c>
      <c r="R146" s="301"/>
    </row>
    <row r="147" spans="2:18" ht="39.6">
      <c r="B147" s="3"/>
      <c r="C147" s="306"/>
      <c r="D147" s="307"/>
      <c r="E147" s="307"/>
      <c r="F147" s="308"/>
      <c r="G147" s="13" t="s">
        <v>22</v>
      </c>
      <c r="H147" s="13" t="s">
        <v>0</v>
      </c>
      <c r="I147" s="13" t="s">
        <v>22</v>
      </c>
      <c r="J147" s="13" t="s">
        <v>0</v>
      </c>
      <c r="K147" s="13" t="s">
        <v>22</v>
      </c>
      <c r="L147" s="13" t="s">
        <v>0</v>
      </c>
      <c r="M147" s="13" t="s">
        <v>22</v>
      </c>
      <c r="N147" s="13" t="s">
        <v>0</v>
      </c>
      <c r="O147" s="13" t="s">
        <v>22</v>
      </c>
      <c r="P147" s="13" t="s">
        <v>0</v>
      </c>
      <c r="Q147" s="13" t="s">
        <v>22</v>
      </c>
      <c r="R147" s="13" t="s">
        <v>0</v>
      </c>
    </row>
    <row r="148" spans="2:18" ht="15.6">
      <c r="B148" s="3"/>
      <c r="C148" s="18" t="s">
        <v>77</v>
      </c>
      <c r="D148" s="9"/>
      <c r="E148" s="9"/>
      <c r="F148" s="10"/>
      <c r="G148" s="41">
        <v>598</v>
      </c>
      <c r="H148" s="42"/>
      <c r="I148" s="41">
        <v>969</v>
      </c>
      <c r="J148" s="42"/>
      <c r="K148" s="41">
        <v>1036</v>
      </c>
      <c r="L148" s="42"/>
      <c r="M148" s="41">
        <v>958</v>
      </c>
      <c r="N148" s="42"/>
      <c r="O148" s="41">
        <v>981</v>
      </c>
      <c r="P148" s="42"/>
      <c r="Q148" s="41">
        <v>981</v>
      </c>
      <c r="R148" s="42"/>
    </row>
    <row r="149" spans="2:18" ht="15.6">
      <c r="B149" s="3"/>
      <c r="C149" s="18" t="s">
        <v>78</v>
      </c>
      <c r="D149" s="9"/>
      <c r="E149" s="9"/>
      <c r="F149" s="10"/>
      <c r="G149" s="41">
        <v>35</v>
      </c>
      <c r="H149" s="42">
        <f>G149/598*100</f>
        <v>5.8528428093645486</v>
      </c>
      <c r="I149" s="41">
        <v>35</v>
      </c>
      <c r="J149" s="42">
        <f>I149/969*100</f>
        <v>3.611971104231166</v>
      </c>
      <c r="K149" s="41">
        <v>42</v>
      </c>
      <c r="L149" s="42">
        <f>K149/1036*100</f>
        <v>4.0540540540540544</v>
      </c>
      <c r="M149" s="41">
        <v>42</v>
      </c>
      <c r="N149" s="42">
        <f>M149/958%</f>
        <v>4.3841336116910226</v>
      </c>
      <c r="O149" s="41">
        <v>44</v>
      </c>
      <c r="P149" s="42">
        <f>O149/981%</f>
        <v>4.4852191641182468</v>
      </c>
      <c r="Q149" s="41">
        <v>44</v>
      </c>
      <c r="R149" s="42">
        <f>Q149/981%</f>
        <v>4.4852191641182468</v>
      </c>
    </row>
    <row r="150" spans="2:18" ht="15.6">
      <c r="B150" s="3"/>
      <c r="C150" s="18" t="s">
        <v>79</v>
      </c>
      <c r="D150" s="9"/>
      <c r="E150" s="9"/>
      <c r="F150" s="10"/>
      <c r="G150" s="41">
        <v>46</v>
      </c>
      <c r="H150" s="42">
        <f t="shared" ref="H150:H156" si="50">G150/598*100</f>
        <v>7.6923076923076925</v>
      </c>
      <c r="I150" s="41">
        <v>158</v>
      </c>
      <c r="J150" s="42">
        <f t="shared" ref="J150:J156" si="51">I150/969*100</f>
        <v>16.305469556243551</v>
      </c>
      <c r="K150" s="41">
        <v>158</v>
      </c>
      <c r="L150" s="42">
        <f t="shared" ref="L150:L156" si="52">K150/1036*100</f>
        <v>15.250965250965251</v>
      </c>
      <c r="M150" s="41">
        <v>150</v>
      </c>
      <c r="N150" s="42">
        <f t="shared" ref="N150:N156" si="53">M150/958%</f>
        <v>15.657620041753653</v>
      </c>
      <c r="O150" s="41">
        <v>157</v>
      </c>
      <c r="P150" s="42">
        <f t="shared" ref="P150:P156" si="54">O150/981%</f>
        <v>16.004077471967378</v>
      </c>
      <c r="Q150" s="41">
        <v>157</v>
      </c>
      <c r="R150" s="42">
        <f t="shared" ref="R150:R156" si="55">Q150/981%</f>
        <v>16.004077471967378</v>
      </c>
    </row>
    <row r="151" spans="2:18" ht="15.6">
      <c r="B151" s="3"/>
      <c r="C151" s="18" t="s">
        <v>80</v>
      </c>
      <c r="D151" s="9"/>
      <c r="E151" s="9"/>
      <c r="F151" s="10"/>
      <c r="G151" s="41">
        <v>66</v>
      </c>
      <c r="H151" s="42">
        <f t="shared" si="50"/>
        <v>11.036789297658862</v>
      </c>
      <c r="I151" s="41">
        <v>66</v>
      </c>
      <c r="J151" s="42">
        <f t="shared" si="51"/>
        <v>6.8111455108359129</v>
      </c>
      <c r="K151" s="41">
        <v>66</v>
      </c>
      <c r="L151" s="42">
        <f t="shared" si="52"/>
        <v>6.3706563706563708</v>
      </c>
      <c r="M151" s="41">
        <v>84</v>
      </c>
      <c r="N151" s="42">
        <f t="shared" si="53"/>
        <v>8.7682672233820451</v>
      </c>
      <c r="O151" s="41">
        <v>83</v>
      </c>
      <c r="P151" s="42">
        <f t="shared" si="54"/>
        <v>8.4607543323139645</v>
      </c>
      <c r="Q151" s="41">
        <v>83</v>
      </c>
      <c r="R151" s="42">
        <f t="shared" si="55"/>
        <v>8.4607543323139645</v>
      </c>
    </row>
    <row r="152" spans="2:18" ht="15.6">
      <c r="B152" s="3"/>
      <c r="C152" s="18" t="s">
        <v>81</v>
      </c>
      <c r="D152" s="9"/>
      <c r="E152" s="9"/>
      <c r="F152" s="10"/>
      <c r="G152" s="41">
        <v>0</v>
      </c>
      <c r="H152" s="42">
        <f t="shared" si="50"/>
        <v>0</v>
      </c>
      <c r="I152" s="41">
        <v>0</v>
      </c>
      <c r="J152" s="42">
        <f t="shared" si="51"/>
        <v>0</v>
      </c>
      <c r="K152" s="41">
        <v>13</v>
      </c>
      <c r="L152" s="42">
        <f t="shared" si="52"/>
        <v>1.2548262548262548</v>
      </c>
      <c r="M152" s="41">
        <v>6</v>
      </c>
      <c r="N152" s="42">
        <f t="shared" si="53"/>
        <v>0.62630480167014613</v>
      </c>
      <c r="O152" s="41">
        <v>4</v>
      </c>
      <c r="P152" s="42">
        <f t="shared" si="54"/>
        <v>0.4077471967380224</v>
      </c>
      <c r="Q152" s="41">
        <v>4</v>
      </c>
      <c r="R152" s="42">
        <f t="shared" si="55"/>
        <v>0.4077471967380224</v>
      </c>
    </row>
    <row r="153" spans="2:18" ht="15.6">
      <c r="B153" s="3"/>
      <c r="C153" s="18" t="s">
        <v>82</v>
      </c>
      <c r="D153" s="9"/>
      <c r="E153" s="9"/>
      <c r="F153" s="10"/>
      <c r="G153" s="41">
        <v>184</v>
      </c>
      <c r="H153" s="42">
        <f t="shared" si="50"/>
        <v>30.76923076923077</v>
      </c>
      <c r="I153" s="41">
        <v>224</v>
      </c>
      <c r="J153" s="42">
        <f t="shared" si="51"/>
        <v>23.116615067079461</v>
      </c>
      <c r="K153" s="41">
        <v>238</v>
      </c>
      <c r="L153" s="42">
        <f t="shared" si="52"/>
        <v>22.972972972972975</v>
      </c>
      <c r="M153" s="41">
        <v>211</v>
      </c>
      <c r="N153" s="42">
        <f t="shared" si="53"/>
        <v>22.025052192066806</v>
      </c>
      <c r="O153" s="41">
        <v>218</v>
      </c>
      <c r="P153" s="42">
        <f t="shared" si="54"/>
        <v>22.222222222222221</v>
      </c>
      <c r="Q153" s="41">
        <v>218</v>
      </c>
      <c r="R153" s="42">
        <f t="shared" si="55"/>
        <v>22.222222222222221</v>
      </c>
    </row>
    <row r="154" spans="2:18" ht="15.6">
      <c r="B154" s="3"/>
      <c r="C154" s="18" t="s">
        <v>83</v>
      </c>
      <c r="D154" s="9"/>
      <c r="E154" s="9"/>
      <c r="F154" s="10"/>
      <c r="G154" s="41">
        <v>162</v>
      </c>
      <c r="H154" s="42">
        <f t="shared" si="50"/>
        <v>27.090301003344479</v>
      </c>
      <c r="I154" s="41">
        <v>176</v>
      </c>
      <c r="J154" s="42">
        <f t="shared" si="51"/>
        <v>18.163054695562437</v>
      </c>
      <c r="K154" s="41">
        <v>181</v>
      </c>
      <c r="L154" s="42">
        <f t="shared" si="52"/>
        <v>17.471042471042473</v>
      </c>
      <c r="M154" s="41">
        <v>163</v>
      </c>
      <c r="N154" s="42">
        <f t="shared" si="53"/>
        <v>17.014613778705638</v>
      </c>
      <c r="O154" s="41">
        <v>167</v>
      </c>
      <c r="P154" s="42">
        <f t="shared" si="54"/>
        <v>17.023445463812436</v>
      </c>
      <c r="Q154" s="41">
        <v>167</v>
      </c>
      <c r="R154" s="42">
        <f t="shared" si="55"/>
        <v>17.023445463812436</v>
      </c>
    </row>
    <row r="155" spans="2:18" ht="15.6">
      <c r="B155" s="3"/>
      <c r="C155" s="18" t="s">
        <v>84</v>
      </c>
      <c r="D155" s="9"/>
      <c r="E155" s="9"/>
      <c r="F155" s="10"/>
      <c r="G155" s="41">
        <v>105</v>
      </c>
      <c r="H155" s="42">
        <f t="shared" si="50"/>
        <v>17.558528428093645</v>
      </c>
      <c r="I155" s="41">
        <v>143</v>
      </c>
      <c r="J155" s="42">
        <f t="shared" si="51"/>
        <v>14.75748194014448</v>
      </c>
      <c r="K155" s="41">
        <v>152</v>
      </c>
      <c r="L155" s="42">
        <f t="shared" si="52"/>
        <v>14.671814671814673</v>
      </c>
      <c r="M155" s="41">
        <v>95</v>
      </c>
      <c r="N155" s="42">
        <f t="shared" si="53"/>
        <v>9.9164926931106478</v>
      </c>
      <c r="O155" s="41">
        <v>101</v>
      </c>
      <c r="P155" s="42">
        <f t="shared" si="54"/>
        <v>10.295616717635065</v>
      </c>
      <c r="Q155" s="41">
        <v>101</v>
      </c>
      <c r="R155" s="42">
        <f t="shared" si="55"/>
        <v>10.295616717635065</v>
      </c>
    </row>
    <row r="156" spans="2:18" ht="15.6">
      <c r="B156" s="3"/>
      <c r="C156" s="18" t="s">
        <v>57</v>
      </c>
      <c r="D156" s="9"/>
      <c r="E156" s="9"/>
      <c r="F156" s="10"/>
      <c r="G156" s="41">
        <v>0</v>
      </c>
      <c r="H156" s="42">
        <f t="shared" si="50"/>
        <v>0</v>
      </c>
      <c r="I156" s="41">
        <v>167</v>
      </c>
      <c r="J156" s="42">
        <f t="shared" si="51"/>
        <v>17.234262125902994</v>
      </c>
      <c r="K156" s="41">
        <v>186</v>
      </c>
      <c r="L156" s="42">
        <f t="shared" si="52"/>
        <v>17.953667953667953</v>
      </c>
      <c r="M156" s="41">
        <v>207</v>
      </c>
      <c r="N156" s="42">
        <f t="shared" si="53"/>
        <v>21.607515657620041</v>
      </c>
      <c r="O156" s="41">
        <v>207</v>
      </c>
      <c r="P156" s="42">
        <f t="shared" si="54"/>
        <v>21.100917431192659</v>
      </c>
      <c r="Q156" s="41">
        <v>207</v>
      </c>
      <c r="R156" s="42">
        <f t="shared" si="55"/>
        <v>21.100917431192659</v>
      </c>
    </row>
    <row r="157" spans="2:18" ht="15.6">
      <c r="B157" s="3"/>
      <c r="C157" s="302" t="s">
        <v>34</v>
      </c>
      <c r="D157" s="302"/>
      <c r="E157" s="302"/>
      <c r="F157" s="302"/>
      <c r="G157" s="41">
        <f t="shared" ref="G157:P157" si="56">SUM(G149:G156)</f>
        <v>598</v>
      </c>
      <c r="H157" s="42">
        <f t="shared" si="56"/>
        <v>100</v>
      </c>
      <c r="I157" s="41">
        <f t="shared" si="56"/>
        <v>969</v>
      </c>
      <c r="J157" s="42">
        <f t="shared" si="56"/>
        <v>100</v>
      </c>
      <c r="K157" s="41">
        <f t="shared" si="56"/>
        <v>1036</v>
      </c>
      <c r="L157" s="42">
        <f t="shared" si="56"/>
        <v>100</v>
      </c>
      <c r="M157" s="41">
        <f>SUM(M149:M156)</f>
        <v>958</v>
      </c>
      <c r="N157" s="42">
        <f>SUM(N149:N156)</f>
        <v>100</v>
      </c>
      <c r="O157" s="41">
        <f t="shared" si="56"/>
        <v>981</v>
      </c>
      <c r="P157" s="42">
        <f t="shared" si="56"/>
        <v>100</v>
      </c>
      <c r="Q157" s="41">
        <f t="shared" ref="Q157:R157" si="57">SUM(Q149:Q156)</f>
        <v>981</v>
      </c>
      <c r="R157" s="42">
        <f t="shared" si="57"/>
        <v>100</v>
      </c>
    </row>
    <row r="158" spans="2:18" ht="15.6">
      <c r="B158" s="3"/>
      <c r="C158" s="12"/>
      <c r="D158" s="12"/>
      <c r="E158" s="12"/>
      <c r="F158" s="12"/>
      <c r="G158" s="46"/>
      <c r="H158" s="55" t="s">
        <v>601</v>
      </c>
    </row>
    <row r="159" spans="2:18" ht="15.6">
      <c r="B159" s="3"/>
      <c r="C159" s="25" t="s">
        <v>445</v>
      </c>
      <c r="D159" s="12"/>
      <c r="E159" s="12"/>
      <c r="F159" s="12"/>
      <c r="G159" s="46"/>
      <c r="H159" s="57"/>
    </row>
    <row r="160" spans="2:18" ht="15.6">
      <c r="B160" s="3"/>
      <c r="C160" s="25" t="s">
        <v>446</v>
      </c>
      <c r="D160" s="12"/>
      <c r="E160" s="12"/>
      <c r="F160" s="12"/>
      <c r="G160" s="46"/>
      <c r="H160" s="57"/>
    </row>
    <row r="161" spans="1:17" ht="15.6">
      <c r="B161" s="3"/>
      <c r="C161" s="25" t="s">
        <v>447</v>
      </c>
      <c r="D161" s="12"/>
      <c r="E161" s="12"/>
      <c r="F161" s="12"/>
      <c r="G161" s="46"/>
      <c r="H161" s="57"/>
    </row>
    <row r="172" spans="1:17" ht="15.6">
      <c r="A172" s="2" t="s">
        <v>281</v>
      </c>
      <c r="B172" s="1" t="s">
        <v>274</v>
      </c>
      <c r="C172" s="2"/>
      <c r="D172" s="2"/>
      <c r="E172" s="4"/>
      <c r="F172" s="4"/>
      <c r="G172" s="4"/>
      <c r="H172" s="4"/>
    </row>
    <row r="173" spans="1:17" ht="15.6">
      <c r="A173" s="4"/>
      <c r="B173" s="3">
        <v>1</v>
      </c>
      <c r="C173" s="4" t="s">
        <v>86</v>
      </c>
      <c r="D173" s="4"/>
      <c r="E173" s="4"/>
      <c r="F173" s="4"/>
      <c r="G173" s="4"/>
      <c r="H173" s="4"/>
    </row>
    <row r="174" spans="1:17" ht="15.6">
      <c r="A174" s="4"/>
      <c r="B174" s="3"/>
      <c r="C174" s="4" t="s">
        <v>291</v>
      </c>
      <c r="D174" s="4"/>
      <c r="E174" s="4"/>
      <c r="F174" s="4"/>
      <c r="G174" s="4"/>
      <c r="H174" s="4"/>
    </row>
    <row r="175" spans="1:17" ht="15.6">
      <c r="A175" s="4"/>
      <c r="B175" s="3"/>
      <c r="C175" s="4"/>
      <c r="D175" s="4"/>
      <c r="E175" s="4"/>
      <c r="F175" s="4"/>
      <c r="G175" s="4"/>
      <c r="H175" s="4"/>
    </row>
    <row r="176" spans="1:17" ht="15.6">
      <c r="A176" s="4"/>
      <c r="B176" s="3"/>
      <c r="C176" s="303" t="s">
        <v>87</v>
      </c>
      <c r="D176" s="304"/>
      <c r="E176" s="305"/>
      <c r="F176" s="298">
        <v>2007</v>
      </c>
      <c r="G176" s="299"/>
      <c r="H176" s="300">
        <v>2008</v>
      </c>
      <c r="I176" s="301"/>
      <c r="J176" s="300">
        <v>2009</v>
      </c>
      <c r="K176" s="301"/>
      <c r="L176" s="300">
        <v>2010</v>
      </c>
      <c r="M176" s="301"/>
      <c r="N176" s="300">
        <v>2011</v>
      </c>
      <c r="O176" s="301"/>
      <c r="P176" s="300">
        <v>2012</v>
      </c>
      <c r="Q176" s="301"/>
    </row>
    <row r="177" spans="1:17" ht="15.6">
      <c r="A177" s="4"/>
      <c r="B177" s="3"/>
      <c r="C177" s="320"/>
      <c r="D177" s="321"/>
      <c r="E177" s="322"/>
      <c r="F177" s="312" t="s">
        <v>88</v>
      </c>
      <c r="G177" s="313"/>
      <c r="H177" s="312" t="s">
        <v>88</v>
      </c>
      <c r="I177" s="313"/>
      <c r="J177" s="312" t="s">
        <v>88</v>
      </c>
      <c r="K177" s="313"/>
      <c r="L177" s="312" t="s">
        <v>88</v>
      </c>
      <c r="M177" s="313"/>
      <c r="N177" s="312" t="s">
        <v>88</v>
      </c>
      <c r="O177" s="313"/>
      <c r="P177" s="312" t="s">
        <v>88</v>
      </c>
      <c r="Q177" s="313"/>
    </row>
    <row r="178" spans="1:17" ht="15.6">
      <c r="A178" s="4"/>
      <c r="B178" s="3"/>
      <c r="C178" s="306"/>
      <c r="D178" s="307"/>
      <c r="E178" s="308"/>
      <c r="F178" s="64" t="s">
        <v>89</v>
      </c>
      <c r="G178" s="63" t="s">
        <v>90</v>
      </c>
      <c r="H178" s="64" t="s">
        <v>89</v>
      </c>
      <c r="I178" s="63" t="s">
        <v>90</v>
      </c>
      <c r="J178" s="64" t="s">
        <v>89</v>
      </c>
      <c r="K178" s="63" t="s">
        <v>90</v>
      </c>
      <c r="L178" s="64" t="s">
        <v>89</v>
      </c>
      <c r="M178" s="63" t="s">
        <v>90</v>
      </c>
      <c r="N178" s="64" t="s">
        <v>89</v>
      </c>
      <c r="O178" s="63" t="s">
        <v>90</v>
      </c>
      <c r="P178" s="64" t="s">
        <v>89</v>
      </c>
      <c r="Q178" s="63" t="s">
        <v>90</v>
      </c>
    </row>
    <row r="179" spans="1:17" ht="15.6">
      <c r="A179" s="4"/>
      <c r="B179" s="3"/>
      <c r="C179" s="19" t="s">
        <v>92</v>
      </c>
      <c r="D179" s="9"/>
      <c r="E179" s="10"/>
      <c r="F179" s="70"/>
      <c r="G179" s="43"/>
      <c r="H179" s="70"/>
      <c r="I179" s="43"/>
      <c r="J179" s="70"/>
      <c r="K179" s="43"/>
      <c r="L179" s="43">
        <v>0</v>
      </c>
      <c r="M179" s="43">
        <v>1.3</v>
      </c>
      <c r="N179" s="70">
        <v>0</v>
      </c>
      <c r="O179" s="43">
        <v>0.9</v>
      </c>
      <c r="P179" s="70">
        <v>0</v>
      </c>
      <c r="Q179" s="43">
        <v>0.9</v>
      </c>
    </row>
    <row r="180" spans="1:17" ht="15.6">
      <c r="A180" s="4"/>
      <c r="B180" s="3"/>
      <c r="C180" s="19" t="s">
        <v>93</v>
      </c>
      <c r="D180" s="9"/>
      <c r="E180" s="10"/>
      <c r="F180" s="70"/>
      <c r="G180" s="43"/>
      <c r="H180" s="70"/>
      <c r="I180" s="43"/>
      <c r="J180" s="70"/>
      <c r="K180" s="43"/>
      <c r="L180" s="43">
        <v>0.6</v>
      </c>
      <c r="M180" s="43">
        <v>0.5</v>
      </c>
      <c r="N180" s="70">
        <v>0.6</v>
      </c>
      <c r="O180" s="43">
        <v>0.3</v>
      </c>
      <c r="P180" s="70">
        <v>0.6</v>
      </c>
      <c r="Q180" s="43">
        <v>0.3</v>
      </c>
    </row>
    <row r="181" spans="1:17" ht="15.6">
      <c r="A181" s="4"/>
      <c r="B181" s="3"/>
      <c r="C181" s="19" t="s">
        <v>94</v>
      </c>
      <c r="D181" s="9"/>
      <c r="E181" s="10"/>
      <c r="F181" s="70"/>
      <c r="G181" s="43"/>
      <c r="H181" s="70"/>
      <c r="I181" s="43"/>
      <c r="J181" s="70"/>
      <c r="K181" s="43"/>
      <c r="L181" s="43">
        <v>3.7</v>
      </c>
      <c r="M181" s="43">
        <v>1.4</v>
      </c>
      <c r="N181" s="70">
        <v>3.7</v>
      </c>
      <c r="O181" s="43">
        <v>0.9</v>
      </c>
      <c r="P181" s="70">
        <v>3.7</v>
      </c>
      <c r="Q181" s="43">
        <v>0.9</v>
      </c>
    </row>
    <row r="182" spans="1:17" ht="15.6">
      <c r="A182" s="4"/>
      <c r="B182" s="3"/>
      <c r="C182" s="295" t="s">
        <v>34</v>
      </c>
      <c r="D182" s="311"/>
      <c r="E182" s="296"/>
      <c r="F182" s="70">
        <f t="shared" ref="F182:O182" si="58">SUM(F179:F181)</f>
        <v>0</v>
      </c>
      <c r="G182" s="43">
        <f t="shared" si="58"/>
        <v>0</v>
      </c>
      <c r="H182" s="70">
        <f t="shared" si="58"/>
        <v>0</v>
      </c>
      <c r="I182" s="43">
        <f t="shared" si="58"/>
        <v>0</v>
      </c>
      <c r="J182" s="70">
        <f t="shared" si="58"/>
        <v>0</v>
      </c>
      <c r="K182" s="43">
        <f t="shared" si="58"/>
        <v>0</v>
      </c>
      <c r="L182" s="43">
        <f>SUM(L179:L181)</f>
        <v>4.3</v>
      </c>
      <c r="M182" s="43">
        <f>SUM(M179:M181)</f>
        <v>3.2</v>
      </c>
      <c r="N182" s="70">
        <f t="shared" si="58"/>
        <v>4.3</v>
      </c>
      <c r="O182" s="43">
        <f t="shared" si="58"/>
        <v>2.1</v>
      </c>
      <c r="P182" s="70">
        <f t="shared" ref="P182:Q182" si="59">SUM(P179:P181)</f>
        <v>4.3</v>
      </c>
      <c r="Q182" s="43">
        <f t="shared" si="59"/>
        <v>2.1</v>
      </c>
    </row>
    <row r="183" spans="1:17" ht="15.6">
      <c r="A183" s="4"/>
      <c r="B183" s="3"/>
      <c r="C183" s="12"/>
      <c r="D183" s="12"/>
      <c r="E183" s="12"/>
      <c r="F183" s="58"/>
      <c r="G183" s="58"/>
      <c r="H183" s="46"/>
    </row>
    <row r="184" spans="1:17" ht="15.6">
      <c r="A184" s="4"/>
      <c r="B184" s="3"/>
      <c r="C184" s="25" t="s">
        <v>448</v>
      </c>
      <c r="D184" s="12"/>
      <c r="E184" s="12"/>
      <c r="F184" s="58"/>
      <c r="G184" s="58"/>
      <c r="H184" s="46"/>
    </row>
    <row r="185" spans="1:17" ht="15.6">
      <c r="A185" s="4"/>
      <c r="B185" s="3"/>
      <c r="C185" s="4" t="s">
        <v>449</v>
      </c>
      <c r="D185" s="4"/>
      <c r="E185" s="4"/>
      <c r="F185" s="4"/>
      <c r="G185" s="4"/>
      <c r="H185" s="4"/>
    </row>
    <row r="186" spans="1:17" ht="15.6">
      <c r="A186" s="4"/>
      <c r="B186" s="3"/>
      <c r="C186" s="4"/>
      <c r="D186" s="4"/>
      <c r="E186" s="4"/>
      <c r="F186" s="4"/>
      <c r="G186" s="4"/>
      <c r="H186" s="4"/>
    </row>
    <row r="187" spans="1:17" ht="15.6">
      <c r="A187" s="4"/>
      <c r="B187" s="3"/>
      <c r="C187" s="4" t="s">
        <v>292</v>
      </c>
      <c r="D187" s="4"/>
      <c r="E187" s="4"/>
      <c r="F187" s="4"/>
      <c r="G187" s="4"/>
      <c r="H187" s="4"/>
    </row>
    <row r="188" spans="1:17" ht="15.6">
      <c r="A188" s="4"/>
      <c r="B188" s="3"/>
      <c r="C188" s="4"/>
      <c r="D188" s="4"/>
      <c r="E188" s="4"/>
      <c r="F188" s="4"/>
      <c r="G188" s="4"/>
      <c r="H188" s="4"/>
    </row>
    <row r="189" spans="1:17" ht="15.6">
      <c r="A189" s="4"/>
      <c r="B189" s="3"/>
      <c r="C189" s="297" t="s">
        <v>95</v>
      </c>
      <c r="D189" s="297"/>
      <c r="E189" s="297"/>
      <c r="F189" s="298">
        <v>2007</v>
      </c>
      <c r="G189" s="299"/>
      <c r="H189" s="300">
        <v>2008</v>
      </c>
      <c r="I189" s="301"/>
      <c r="J189" s="300">
        <v>2009</v>
      </c>
      <c r="K189" s="301"/>
      <c r="L189" s="300">
        <v>2010</v>
      </c>
      <c r="M189" s="301"/>
      <c r="N189" s="300">
        <v>2011</v>
      </c>
      <c r="O189" s="301"/>
      <c r="P189" s="300">
        <v>2012</v>
      </c>
      <c r="Q189" s="301"/>
    </row>
    <row r="190" spans="1:17" ht="15.6">
      <c r="A190" s="4"/>
      <c r="B190" s="3"/>
      <c r="C190" s="297"/>
      <c r="D190" s="297"/>
      <c r="E190" s="297"/>
      <c r="F190" s="313" t="s">
        <v>88</v>
      </c>
      <c r="G190" s="297"/>
      <c r="H190" s="297" t="s">
        <v>88</v>
      </c>
      <c r="I190" s="297"/>
      <c r="J190" s="297" t="s">
        <v>88</v>
      </c>
      <c r="K190" s="297"/>
      <c r="L190" s="297" t="s">
        <v>88</v>
      </c>
      <c r="M190" s="297"/>
      <c r="N190" s="297" t="s">
        <v>88</v>
      </c>
      <c r="O190" s="297"/>
      <c r="P190" s="297" t="s">
        <v>88</v>
      </c>
      <c r="Q190" s="297"/>
    </row>
    <row r="191" spans="1:17" ht="15.6">
      <c r="A191" s="4"/>
      <c r="B191" s="3"/>
      <c r="C191" s="297"/>
      <c r="D191" s="297"/>
      <c r="E191" s="297"/>
      <c r="F191" s="65" t="s">
        <v>89</v>
      </c>
      <c r="G191" s="63" t="s">
        <v>90</v>
      </c>
      <c r="H191" s="63" t="s">
        <v>89</v>
      </c>
      <c r="I191" s="63" t="s">
        <v>90</v>
      </c>
      <c r="J191" s="63" t="s">
        <v>89</v>
      </c>
      <c r="K191" s="63" t="s">
        <v>90</v>
      </c>
      <c r="L191" s="63" t="s">
        <v>89</v>
      </c>
      <c r="M191" s="63" t="s">
        <v>90</v>
      </c>
      <c r="N191" s="63" t="s">
        <v>89</v>
      </c>
      <c r="O191" s="63" t="s">
        <v>90</v>
      </c>
      <c r="P191" s="63" t="s">
        <v>89</v>
      </c>
      <c r="Q191" s="63" t="s">
        <v>90</v>
      </c>
    </row>
    <row r="192" spans="1:17" ht="15.6">
      <c r="A192" s="4"/>
      <c r="B192" s="3"/>
      <c r="C192" s="19" t="s">
        <v>421</v>
      </c>
      <c r="D192" s="9"/>
      <c r="E192" s="10"/>
      <c r="F192" s="41">
        <v>0</v>
      </c>
      <c r="G192" s="41">
        <v>0</v>
      </c>
      <c r="H192" s="41">
        <v>0</v>
      </c>
      <c r="I192" s="41">
        <v>0</v>
      </c>
      <c r="J192" s="41">
        <v>0</v>
      </c>
      <c r="K192" s="41">
        <v>0</v>
      </c>
      <c r="L192" s="41">
        <v>0</v>
      </c>
      <c r="M192" s="41">
        <v>0</v>
      </c>
      <c r="N192" s="41">
        <v>0</v>
      </c>
      <c r="O192" s="41">
        <v>0</v>
      </c>
      <c r="P192" s="41">
        <v>1</v>
      </c>
      <c r="Q192" s="41">
        <v>0</v>
      </c>
    </row>
    <row r="193" spans="1:17" ht="15.6">
      <c r="A193" s="4"/>
      <c r="B193" s="3"/>
      <c r="C193" s="19" t="s">
        <v>422</v>
      </c>
      <c r="D193" s="9"/>
      <c r="E193" s="10"/>
      <c r="F193" s="41">
        <v>0</v>
      </c>
      <c r="G193" s="41">
        <v>0</v>
      </c>
      <c r="H193" s="41">
        <v>0</v>
      </c>
      <c r="I193" s="41">
        <v>0</v>
      </c>
      <c r="J193" s="41">
        <v>0</v>
      </c>
      <c r="K193" s="41">
        <v>0</v>
      </c>
      <c r="L193" s="41">
        <v>0</v>
      </c>
      <c r="M193" s="41">
        <v>0</v>
      </c>
      <c r="N193" s="41">
        <v>0</v>
      </c>
      <c r="O193" s="41">
        <v>0</v>
      </c>
      <c r="P193" s="41">
        <v>0</v>
      </c>
      <c r="Q193" s="41">
        <v>0</v>
      </c>
    </row>
    <row r="194" spans="1:17" ht="15.6">
      <c r="A194" s="4"/>
      <c r="B194" s="3"/>
      <c r="C194" s="19" t="s">
        <v>423</v>
      </c>
      <c r="D194" s="9"/>
      <c r="E194" s="10"/>
      <c r="F194" s="41">
        <v>0</v>
      </c>
      <c r="G194" s="41">
        <v>0</v>
      </c>
      <c r="H194" s="41">
        <v>0</v>
      </c>
      <c r="I194" s="41">
        <v>0</v>
      </c>
      <c r="J194" s="41">
        <v>0</v>
      </c>
      <c r="K194" s="41">
        <v>0</v>
      </c>
      <c r="L194" s="41">
        <v>0</v>
      </c>
      <c r="M194" s="41">
        <v>0</v>
      </c>
      <c r="N194" s="41">
        <v>0</v>
      </c>
      <c r="O194" s="41">
        <v>0</v>
      </c>
      <c r="P194" s="41">
        <v>0</v>
      </c>
      <c r="Q194" s="41">
        <v>0</v>
      </c>
    </row>
    <row r="202" spans="1:17" ht="15.6">
      <c r="C202" s="4" t="s">
        <v>293</v>
      </c>
      <c r="D202" s="4"/>
      <c r="E202" s="4"/>
      <c r="F202" s="4"/>
      <c r="G202" s="4"/>
      <c r="H202" s="4"/>
    </row>
    <row r="203" spans="1:17">
      <c r="C203" s="297" t="s">
        <v>104</v>
      </c>
      <c r="D203" s="297"/>
      <c r="E203" s="297"/>
      <c r="F203" s="297"/>
      <c r="G203" s="297"/>
      <c r="H203" s="72">
        <v>2007</v>
      </c>
      <c r="I203" s="69">
        <v>2008</v>
      </c>
      <c r="J203" s="69">
        <v>2009</v>
      </c>
      <c r="K203" s="69">
        <v>2010</v>
      </c>
      <c r="L203" s="69">
        <v>2011</v>
      </c>
      <c r="M203" s="69">
        <v>2012</v>
      </c>
    </row>
    <row r="204" spans="1:17" ht="31.2">
      <c r="C204" s="297"/>
      <c r="D204" s="297"/>
      <c r="E204" s="297"/>
      <c r="F204" s="297"/>
      <c r="G204" s="297"/>
      <c r="H204" s="71" t="s">
        <v>105</v>
      </c>
      <c r="I204" s="24" t="s">
        <v>105</v>
      </c>
      <c r="J204" s="24" t="s">
        <v>105</v>
      </c>
      <c r="K204" s="24" t="s">
        <v>105</v>
      </c>
      <c r="L204" s="24" t="s">
        <v>105</v>
      </c>
      <c r="M204" s="24" t="s">
        <v>105</v>
      </c>
    </row>
    <row r="205" spans="1:17" ht="15.6">
      <c r="C205" s="19" t="s">
        <v>96</v>
      </c>
      <c r="D205" s="9"/>
      <c r="E205" s="9"/>
      <c r="F205" s="9"/>
      <c r="G205" s="10"/>
      <c r="H205" s="44">
        <v>293</v>
      </c>
      <c r="I205" s="44">
        <v>314</v>
      </c>
      <c r="J205" s="44">
        <v>318</v>
      </c>
      <c r="K205" s="44">
        <v>56</v>
      </c>
      <c r="L205" s="44">
        <v>69</v>
      </c>
      <c r="M205" s="44">
        <v>69</v>
      </c>
    </row>
    <row r="206" spans="1:17" ht="15.6">
      <c r="C206" s="19" t="s">
        <v>97</v>
      </c>
      <c r="D206" s="9"/>
      <c r="E206" s="9"/>
      <c r="F206" s="9"/>
      <c r="G206" s="10"/>
      <c r="H206" s="44">
        <v>154</v>
      </c>
      <c r="I206" s="44">
        <v>332</v>
      </c>
      <c r="J206" s="44">
        <v>412</v>
      </c>
      <c r="K206" s="44">
        <v>349</v>
      </c>
      <c r="L206" s="44">
        <v>598</v>
      </c>
      <c r="M206" s="44">
        <v>598</v>
      </c>
    </row>
    <row r="207" spans="1:17" ht="15.6">
      <c r="C207" s="19" t="s">
        <v>98</v>
      </c>
      <c r="D207" s="9"/>
      <c r="E207" s="9"/>
      <c r="F207" s="9"/>
      <c r="G207" s="10"/>
      <c r="H207" s="44">
        <v>0</v>
      </c>
      <c r="I207" s="44">
        <v>0</v>
      </c>
      <c r="J207" s="44">
        <v>0</v>
      </c>
      <c r="K207" s="44" t="s">
        <v>282</v>
      </c>
      <c r="L207" s="44" t="s">
        <v>282</v>
      </c>
      <c r="M207" s="44" t="s">
        <v>282</v>
      </c>
    </row>
    <row r="208" spans="1:17" ht="15.6">
      <c r="C208" s="19" t="s">
        <v>99</v>
      </c>
      <c r="D208" s="9"/>
      <c r="E208" s="9"/>
      <c r="F208" s="9"/>
      <c r="G208" s="10"/>
      <c r="H208" s="44">
        <v>52</v>
      </c>
      <c r="I208" s="44">
        <v>57</v>
      </c>
      <c r="J208" s="44">
        <v>66</v>
      </c>
      <c r="K208" s="44">
        <v>23</v>
      </c>
      <c r="L208" s="44">
        <v>87</v>
      </c>
      <c r="M208" s="44">
        <v>87</v>
      </c>
    </row>
    <row r="209" spans="3:13" ht="15.6">
      <c r="C209" s="19" t="s">
        <v>100</v>
      </c>
      <c r="D209" s="9"/>
      <c r="E209" s="9"/>
      <c r="F209" s="9"/>
      <c r="G209" s="10"/>
      <c r="H209" s="44">
        <v>0</v>
      </c>
      <c r="I209" s="44">
        <v>0</v>
      </c>
      <c r="J209" s="44">
        <v>0</v>
      </c>
      <c r="K209" s="44" t="s">
        <v>282</v>
      </c>
      <c r="L209" s="44" t="s">
        <v>282</v>
      </c>
      <c r="M209" s="44" t="s">
        <v>282</v>
      </c>
    </row>
    <row r="210" spans="3:13" ht="15.6">
      <c r="C210" s="19" t="s">
        <v>101</v>
      </c>
      <c r="D210" s="9"/>
      <c r="E210" s="9"/>
      <c r="F210" s="9"/>
      <c r="G210" s="10"/>
      <c r="H210" s="44">
        <v>2</v>
      </c>
      <c r="I210" s="44">
        <v>2</v>
      </c>
      <c r="J210" s="44">
        <v>4</v>
      </c>
      <c r="K210" s="44">
        <v>2</v>
      </c>
      <c r="L210" s="44">
        <v>2</v>
      </c>
      <c r="M210" s="44">
        <v>2</v>
      </c>
    </row>
    <row r="211" spans="3:13" ht="15.6">
      <c r="C211" s="19" t="s">
        <v>102</v>
      </c>
      <c r="D211" s="9"/>
      <c r="E211" s="9"/>
      <c r="F211" s="9"/>
      <c r="G211" s="10"/>
      <c r="H211" s="44">
        <v>0</v>
      </c>
      <c r="I211" s="44">
        <v>0</v>
      </c>
      <c r="J211" s="44">
        <v>0</v>
      </c>
      <c r="K211" s="44" t="s">
        <v>282</v>
      </c>
      <c r="L211" s="44" t="s">
        <v>282</v>
      </c>
      <c r="M211" s="44" t="s">
        <v>282</v>
      </c>
    </row>
    <row r="212" spans="3:13" ht="15.6">
      <c r="C212" s="19" t="s">
        <v>103</v>
      </c>
      <c r="D212" s="9"/>
      <c r="E212" s="9"/>
      <c r="F212" s="9"/>
      <c r="G212" s="10"/>
      <c r="H212" s="44">
        <v>0</v>
      </c>
      <c r="I212" s="44">
        <v>0</v>
      </c>
      <c r="J212" s="44">
        <v>0</v>
      </c>
      <c r="K212" s="44" t="s">
        <v>282</v>
      </c>
      <c r="L212" s="44" t="s">
        <v>282</v>
      </c>
      <c r="M212" s="44" t="s">
        <v>282</v>
      </c>
    </row>
    <row r="213" spans="3:13" ht="15.6">
      <c r="C213" s="19" t="s">
        <v>48</v>
      </c>
      <c r="D213" s="9"/>
      <c r="E213" s="9"/>
      <c r="F213" s="9"/>
      <c r="G213" s="10"/>
      <c r="H213" s="44">
        <v>32</v>
      </c>
      <c r="I213" s="44">
        <v>32</v>
      </c>
      <c r="J213" s="44">
        <v>26</v>
      </c>
      <c r="K213" s="44">
        <v>8</v>
      </c>
      <c r="L213" s="44">
        <v>8</v>
      </c>
      <c r="M213" s="44">
        <v>8</v>
      </c>
    </row>
    <row r="214" spans="3:13" ht="15.6">
      <c r="C214" s="4"/>
      <c r="D214" s="4"/>
      <c r="E214" s="4"/>
      <c r="F214" s="4"/>
      <c r="G214" s="4"/>
      <c r="H214" s="55" t="s">
        <v>601</v>
      </c>
    </row>
    <row r="215" spans="3:13" ht="15.6">
      <c r="C215" s="4" t="s">
        <v>450</v>
      </c>
      <c r="D215" s="4"/>
      <c r="E215" s="4"/>
      <c r="F215" s="4"/>
      <c r="G215" s="4"/>
      <c r="H215" s="55"/>
    </row>
    <row r="216" spans="3:13" ht="15.6">
      <c r="C216" s="4" t="s">
        <v>602</v>
      </c>
      <c r="D216" s="4"/>
      <c r="E216" s="4"/>
      <c r="F216" s="4"/>
      <c r="G216" s="4"/>
      <c r="H216" s="55"/>
    </row>
    <row r="217" spans="3:13" ht="15.6">
      <c r="C217" s="4" t="s">
        <v>451</v>
      </c>
      <c r="D217" s="4"/>
      <c r="E217" s="4"/>
      <c r="F217" s="4"/>
      <c r="G217" s="4"/>
      <c r="H217" s="55"/>
    </row>
    <row r="219" spans="3:13" ht="15.6">
      <c r="C219" s="4" t="s">
        <v>294</v>
      </c>
      <c r="D219" s="4"/>
      <c r="E219" s="4"/>
      <c r="F219" s="4"/>
      <c r="G219" s="4"/>
      <c r="H219" s="4"/>
    </row>
    <row r="220" spans="3:13">
      <c r="C220" s="297" t="s">
        <v>106</v>
      </c>
      <c r="D220" s="297"/>
      <c r="E220" s="297"/>
      <c r="F220" s="297"/>
      <c r="G220" s="297"/>
      <c r="H220" s="72">
        <v>2007</v>
      </c>
      <c r="I220" s="69">
        <v>2008</v>
      </c>
      <c r="J220" s="69">
        <v>2009</v>
      </c>
      <c r="K220" s="69">
        <v>2010</v>
      </c>
      <c r="L220" s="69">
        <v>2011</v>
      </c>
      <c r="M220" s="69">
        <v>2012</v>
      </c>
    </row>
    <row r="221" spans="3:13" ht="31.2">
      <c r="C221" s="297"/>
      <c r="D221" s="297"/>
      <c r="E221" s="297"/>
      <c r="F221" s="297"/>
      <c r="G221" s="297"/>
      <c r="H221" s="71" t="s">
        <v>105</v>
      </c>
      <c r="I221" s="24" t="s">
        <v>105</v>
      </c>
      <c r="J221" s="24" t="s">
        <v>105</v>
      </c>
      <c r="K221" s="24" t="s">
        <v>105</v>
      </c>
      <c r="L221" s="24" t="s">
        <v>105</v>
      </c>
      <c r="M221" s="24" t="s">
        <v>105</v>
      </c>
    </row>
    <row r="222" spans="3:13" ht="15.6">
      <c r="C222" s="19" t="s">
        <v>107</v>
      </c>
      <c r="D222" s="9"/>
      <c r="E222" s="9"/>
      <c r="F222" s="9"/>
      <c r="G222" s="10"/>
      <c r="H222" s="44">
        <v>486</v>
      </c>
      <c r="I222" s="44">
        <v>393</v>
      </c>
      <c r="J222" s="44">
        <v>376</v>
      </c>
      <c r="K222" s="44">
        <v>357</v>
      </c>
      <c r="L222" s="44">
        <v>369</v>
      </c>
      <c r="M222" s="44">
        <v>369</v>
      </c>
    </row>
    <row r="223" spans="3:13" ht="15.6">
      <c r="C223" s="19" t="s">
        <v>424</v>
      </c>
      <c r="D223" s="9"/>
      <c r="E223" s="9"/>
      <c r="F223" s="9"/>
      <c r="G223" s="10"/>
      <c r="H223" s="44">
        <v>735</v>
      </c>
      <c r="I223" s="44">
        <v>817</v>
      </c>
      <c r="J223" s="44">
        <v>858</v>
      </c>
      <c r="K223" s="44">
        <v>964</v>
      </c>
      <c r="L223" s="44">
        <v>985</v>
      </c>
      <c r="M223" s="44">
        <v>985</v>
      </c>
    </row>
    <row r="224" spans="3:13" ht="15.6">
      <c r="C224" s="19" t="s">
        <v>108</v>
      </c>
      <c r="D224" s="9"/>
      <c r="E224" s="9"/>
      <c r="F224" s="9"/>
      <c r="G224" s="10"/>
      <c r="H224" s="44">
        <v>560</v>
      </c>
      <c r="I224" s="44">
        <v>879</v>
      </c>
      <c r="J224" s="44">
        <v>984</v>
      </c>
      <c r="K224" s="44">
        <v>103</v>
      </c>
      <c r="L224" s="44">
        <v>1057</v>
      </c>
      <c r="M224" s="44">
        <v>1057</v>
      </c>
    </row>
    <row r="225" spans="2:13" ht="15.6">
      <c r="C225" s="19" t="s">
        <v>109</v>
      </c>
      <c r="D225" s="9"/>
      <c r="E225" s="9"/>
      <c r="F225" s="9"/>
      <c r="G225" s="10"/>
      <c r="H225" s="44">
        <v>0</v>
      </c>
      <c r="I225" s="44">
        <v>0</v>
      </c>
      <c r="J225" s="44">
        <v>0</v>
      </c>
      <c r="K225" s="44">
        <v>0</v>
      </c>
      <c r="L225" s="44">
        <v>0</v>
      </c>
      <c r="M225" s="44">
        <v>0</v>
      </c>
    </row>
    <row r="226" spans="2:13" ht="15.6">
      <c r="C226" s="19" t="s">
        <v>110</v>
      </c>
      <c r="D226" s="9"/>
      <c r="E226" s="9"/>
      <c r="F226" s="9"/>
      <c r="G226" s="10"/>
      <c r="H226" s="44">
        <v>0</v>
      </c>
      <c r="I226" s="44">
        <v>0</v>
      </c>
      <c r="J226" s="44">
        <v>0</v>
      </c>
      <c r="K226" s="44">
        <v>0</v>
      </c>
      <c r="L226" s="44">
        <v>0</v>
      </c>
      <c r="M226" s="44">
        <v>0</v>
      </c>
    </row>
    <row r="227" spans="2:13" ht="15.6">
      <c r="C227" s="19" t="s">
        <v>111</v>
      </c>
      <c r="D227" s="9"/>
      <c r="E227" s="9"/>
      <c r="F227" s="9"/>
      <c r="G227" s="10"/>
      <c r="H227" s="44">
        <v>0</v>
      </c>
      <c r="I227" s="44">
        <v>0</v>
      </c>
      <c r="J227" s="44">
        <v>1</v>
      </c>
      <c r="K227" s="44">
        <v>1</v>
      </c>
      <c r="L227" s="44">
        <v>1</v>
      </c>
      <c r="M227" s="44">
        <v>1</v>
      </c>
    </row>
    <row r="228" spans="2:13" ht="15.6">
      <c r="C228" s="19" t="s">
        <v>112</v>
      </c>
      <c r="D228" s="9"/>
      <c r="E228" s="9"/>
      <c r="F228" s="9"/>
      <c r="G228" s="10"/>
      <c r="H228" s="44" t="s">
        <v>603</v>
      </c>
      <c r="I228" s="44" t="s">
        <v>603</v>
      </c>
      <c r="J228" s="44" t="s">
        <v>603</v>
      </c>
      <c r="K228" s="44" t="s">
        <v>113</v>
      </c>
      <c r="L228" s="44" t="s">
        <v>113</v>
      </c>
      <c r="M228" s="44" t="s">
        <v>113</v>
      </c>
    </row>
    <row r="229" spans="2:13" ht="15.6">
      <c r="C229" s="4"/>
      <c r="D229" s="4"/>
      <c r="E229" s="4"/>
      <c r="F229" s="4"/>
      <c r="G229" s="4"/>
      <c r="H229" s="55" t="s">
        <v>601</v>
      </c>
    </row>
    <row r="230" spans="2:13" ht="15.6">
      <c r="B230" s="3">
        <v>2</v>
      </c>
      <c r="C230" s="4" t="s">
        <v>114</v>
      </c>
      <c r="D230" s="4"/>
      <c r="E230" s="4"/>
      <c r="F230" s="4"/>
      <c r="G230" s="4"/>
      <c r="H230" s="4"/>
    </row>
    <row r="231" spans="2:13" ht="15.6">
      <c r="B231" s="3"/>
      <c r="C231" s="8" t="s">
        <v>295</v>
      </c>
      <c r="D231" s="4"/>
      <c r="E231" s="4"/>
      <c r="F231" s="4"/>
      <c r="G231" s="4"/>
      <c r="H231" s="4"/>
    </row>
    <row r="232" spans="2:13" ht="15.6">
      <c r="B232" s="3"/>
      <c r="C232" s="297" t="s">
        <v>121</v>
      </c>
      <c r="D232" s="297"/>
      <c r="E232" s="297"/>
      <c r="F232" s="297"/>
      <c r="G232" s="297"/>
      <c r="H232" s="72">
        <v>2007</v>
      </c>
      <c r="I232" s="69">
        <v>2008</v>
      </c>
      <c r="J232" s="69">
        <v>2009</v>
      </c>
      <c r="K232" s="69">
        <v>2010</v>
      </c>
      <c r="L232" s="69">
        <v>2011</v>
      </c>
      <c r="M232" s="69">
        <v>2012</v>
      </c>
    </row>
    <row r="233" spans="2:13" ht="31.2">
      <c r="B233" s="3"/>
      <c r="C233" s="297"/>
      <c r="D233" s="297"/>
      <c r="E233" s="297"/>
      <c r="F233" s="297"/>
      <c r="G233" s="297"/>
      <c r="H233" s="71" t="s">
        <v>105</v>
      </c>
      <c r="I233" s="24" t="s">
        <v>105</v>
      </c>
      <c r="J233" s="24" t="s">
        <v>105</v>
      </c>
      <c r="K233" s="24" t="s">
        <v>105</v>
      </c>
      <c r="L233" s="24" t="s">
        <v>105</v>
      </c>
      <c r="M233" s="24" t="s">
        <v>105</v>
      </c>
    </row>
    <row r="234" spans="2:13" ht="15.6">
      <c r="B234" s="3"/>
      <c r="C234" s="19" t="s">
        <v>452</v>
      </c>
      <c r="D234" s="9"/>
      <c r="E234" s="9"/>
      <c r="F234" s="9"/>
      <c r="G234" s="10"/>
      <c r="H234" s="44">
        <v>0</v>
      </c>
      <c r="I234" s="44">
        <v>0</v>
      </c>
      <c r="J234" s="44">
        <v>0</v>
      </c>
      <c r="K234" s="44">
        <v>1</v>
      </c>
      <c r="L234" s="44">
        <v>1</v>
      </c>
      <c r="M234" s="44">
        <v>1</v>
      </c>
    </row>
    <row r="235" spans="2:13" ht="15.6">
      <c r="B235" s="3"/>
      <c r="C235" s="19" t="s">
        <v>115</v>
      </c>
      <c r="D235" s="9"/>
      <c r="E235" s="9"/>
      <c r="F235" s="9"/>
      <c r="G235" s="10"/>
      <c r="H235" s="44">
        <v>0</v>
      </c>
      <c r="I235" s="44">
        <v>0</v>
      </c>
      <c r="J235" s="44">
        <v>0</v>
      </c>
      <c r="K235" s="44">
        <v>0</v>
      </c>
      <c r="L235" s="44">
        <v>0</v>
      </c>
      <c r="M235" s="44">
        <v>0</v>
      </c>
    </row>
    <row r="236" spans="2:13" ht="15.6">
      <c r="B236" s="3"/>
      <c r="C236" s="19" t="s">
        <v>116</v>
      </c>
      <c r="D236" s="9"/>
      <c r="E236" s="9"/>
      <c r="F236" s="9"/>
      <c r="G236" s="10"/>
      <c r="H236" s="44">
        <v>0</v>
      </c>
      <c r="I236" s="44">
        <v>0</v>
      </c>
      <c r="J236" s="44">
        <v>0</v>
      </c>
      <c r="K236" s="44">
        <v>0</v>
      </c>
      <c r="L236" s="44">
        <v>0</v>
      </c>
      <c r="M236" s="44">
        <v>0</v>
      </c>
    </row>
    <row r="237" spans="2:13" ht="15.6">
      <c r="B237" s="3"/>
      <c r="C237" s="19" t="s">
        <v>117</v>
      </c>
      <c r="D237" s="9"/>
      <c r="E237" s="9"/>
      <c r="F237" s="9"/>
      <c r="G237" s="10"/>
      <c r="H237" s="44">
        <v>127</v>
      </c>
      <c r="I237" s="44">
        <v>138</v>
      </c>
      <c r="J237" s="44">
        <v>94</v>
      </c>
      <c r="K237" s="44">
        <v>54</v>
      </c>
      <c r="L237" s="44">
        <v>54</v>
      </c>
      <c r="M237" s="44">
        <v>54</v>
      </c>
    </row>
    <row r="238" spans="2:13" ht="15.6">
      <c r="B238" s="3"/>
      <c r="C238" s="19" t="s">
        <v>118</v>
      </c>
      <c r="D238" s="9"/>
      <c r="E238" s="9"/>
      <c r="F238" s="9"/>
      <c r="G238" s="10"/>
      <c r="H238" s="44">
        <v>1</v>
      </c>
      <c r="I238" s="44">
        <v>2</v>
      </c>
      <c r="J238" s="44">
        <v>1</v>
      </c>
      <c r="K238" s="44">
        <v>2</v>
      </c>
      <c r="L238" s="44">
        <v>2</v>
      </c>
      <c r="M238" s="44">
        <v>2</v>
      </c>
    </row>
    <row r="239" spans="2:13" ht="15.6">
      <c r="B239" s="3"/>
      <c r="C239" s="19" t="s">
        <v>119</v>
      </c>
      <c r="D239" s="9"/>
      <c r="E239" s="9"/>
      <c r="F239" s="9"/>
      <c r="G239" s="10"/>
      <c r="H239" s="44">
        <v>0</v>
      </c>
      <c r="I239" s="44">
        <v>0</v>
      </c>
      <c r="J239" s="44">
        <v>1</v>
      </c>
      <c r="K239" s="44">
        <v>1</v>
      </c>
      <c r="L239" s="44">
        <v>1</v>
      </c>
      <c r="M239" s="44">
        <v>1</v>
      </c>
    </row>
    <row r="240" spans="2:13" ht="15.6">
      <c r="B240" s="3"/>
      <c r="C240" s="19" t="s">
        <v>120</v>
      </c>
      <c r="D240" s="9"/>
      <c r="E240" s="9"/>
      <c r="F240" s="9"/>
      <c r="G240" s="10"/>
      <c r="H240" s="44">
        <v>0</v>
      </c>
      <c r="I240" s="44">
        <v>3</v>
      </c>
      <c r="J240" s="44">
        <v>7</v>
      </c>
      <c r="K240" s="44">
        <v>5</v>
      </c>
      <c r="L240" s="44">
        <v>5</v>
      </c>
      <c r="M240" s="44">
        <v>5</v>
      </c>
    </row>
    <row r="241" spans="2:18" ht="15.6">
      <c r="B241" s="3"/>
      <c r="C241" s="19" t="s">
        <v>122</v>
      </c>
      <c r="D241" s="9"/>
      <c r="E241" s="9"/>
      <c r="F241" s="9"/>
      <c r="G241" s="10"/>
      <c r="H241" s="44">
        <v>0</v>
      </c>
      <c r="I241" s="44">
        <v>0</v>
      </c>
      <c r="J241" s="44">
        <v>1</v>
      </c>
      <c r="K241" s="44">
        <v>0</v>
      </c>
      <c r="L241" s="44">
        <v>0</v>
      </c>
      <c r="M241" s="44">
        <v>0</v>
      </c>
    </row>
    <row r="242" spans="2:18" ht="15.6">
      <c r="B242" s="3"/>
      <c r="C242" s="19" t="s">
        <v>123</v>
      </c>
      <c r="D242" s="9"/>
      <c r="E242" s="9"/>
      <c r="F242" s="9"/>
      <c r="G242" s="10"/>
      <c r="H242" s="44">
        <v>0</v>
      </c>
      <c r="I242" s="44">
        <v>0</v>
      </c>
      <c r="J242" s="44">
        <v>0</v>
      </c>
      <c r="K242" s="44">
        <v>0</v>
      </c>
      <c r="L242" s="44">
        <v>0</v>
      </c>
      <c r="M242" s="44">
        <v>0</v>
      </c>
    </row>
    <row r="243" spans="2:18" ht="15.6">
      <c r="B243" s="3"/>
      <c r="C243" s="19" t="s">
        <v>124</v>
      </c>
      <c r="D243" s="9"/>
      <c r="E243" s="9"/>
      <c r="F243" s="9"/>
      <c r="G243" s="10"/>
      <c r="H243" s="44">
        <v>0</v>
      </c>
      <c r="I243" s="44">
        <v>0</v>
      </c>
      <c r="J243" s="44">
        <v>0</v>
      </c>
      <c r="K243" s="44">
        <v>0</v>
      </c>
      <c r="L243" s="44">
        <v>0</v>
      </c>
      <c r="M243" s="44">
        <v>0</v>
      </c>
    </row>
    <row r="244" spans="2:18" ht="15.6">
      <c r="B244" s="3"/>
      <c r="C244" s="19" t="s">
        <v>125</v>
      </c>
      <c r="D244" s="9"/>
      <c r="E244" s="9"/>
      <c r="F244" s="9"/>
      <c r="G244" s="10"/>
      <c r="H244" s="44">
        <v>0</v>
      </c>
      <c r="I244" s="44">
        <v>0</v>
      </c>
      <c r="J244" s="44">
        <v>3</v>
      </c>
      <c r="K244" s="44">
        <v>4</v>
      </c>
      <c r="L244" s="44">
        <v>4</v>
      </c>
      <c r="M244" s="44">
        <v>4</v>
      </c>
    </row>
    <row r="245" spans="2:18" ht="15.6">
      <c r="B245" s="3"/>
      <c r="C245" s="4"/>
      <c r="D245" s="4"/>
      <c r="E245" s="4"/>
      <c r="F245" s="4"/>
      <c r="G245" s="4"/>
      <c r="H245" s="55" t="s">
        <v>601</v>
      </c>
    </row>
    <row r="246" spans="2:18" ht="15.6">
      <c r="B246" s="3"/>
      <c r="C246" s="4" t="s">
        <v>492</v>
      </c>
      <c r="D246" s="4"/>
      <c r="E246" s="4"/>
      <c r="F246" s="4"/>
      <c r="G246" s="4"/>
      <c r="H246" s="55"/>
    </row>
    <row r="247" spans="2:18" ht="15.6">
      <c r="B247" s="3"/>
      <c r="C247" s="4"/>
      <c r="D247" s="4"/>
      <c r="E247" s="4"/>
      <c r="F247" s="4"/>
      <c r="G247" s="4"/>
      <c r="H247" s="55"/>
    </row>
    <row r="248" spans="2:18" ht="15.6">
      <c r="B248" s="3">
        <v>3</v>
      </c>
      <c r="C248" s="4" t="s">
        <v>126</v>
      </c>
      <c r="D248" s="4"/>
      <c r="E248" s="4"/>
      <c r="F248" s="4"/>
      <c r="G248" s="4"/>
      <c r="H248" s="4"/>
    </row>
    <row r="249" spans="2:18" ht="15.6">
      <c r="B249" s="3"/>
      <c r="C249" s="8" t="s">
        <v>296</v>
      </c>
      <c r="D249" s="4"/>
      <c r="E249" s="4"/>
      <c r="F249" s="4"/>
      <c r="G249" s="4"/>
      <c r="H249" s="4"/>
    </row>
    <row r="250" spans="2:18" ht="15.6">
      <c r="B250" s="3"/>
      <c r="C250" s="297" t="s">
        <v>132</v>
      </c>
      <c r="D250" s="297"/>
      <c r="E250" s="297"/>
      <c r="F250" s="297"/>
      <c r="G250" s="298">
        <v>2007</v>
      </c>
      <c r="H250" s="299"/>
      <c r="I250" s="300">
        <v>2008</v>
      </c>
      <c r="J250" s="301"/>
      <c r="K250" s="300">
        <v>2009</v>
      </c>
      <c r="L250" s="301"/>
      <c r="M250" s="300">
        <v>2010</v>
      </c>
      <c r="N250" s="301"/>
      <c r="O250" s="300">
        <v>2011</v>
      </c>
      <c r="P250" s="301"/>
      <c r="Q250" s="300">
        <v>2012</v>
      </c>
      <c r="R250" s="301"/>
    </row>
    <row r="251" spans="2:18" ht="15.6">
      <c r="B251" s="3"/>
      <c r="C251" s="297"/>
      <c r="D251" s="297"/>
      <c r="E251" s="297"/>
      <c r="F251" s="297"/>
      <c r="G251" s="311" t="s">
        <v>133</v>
      </c>
      <c r="H251" s="296"/>
      <c r="I251" s="295" t="s">
        <v>133</v>
      </c>
      <c r="J251" s="296"/>
      <c r="K251" s="295" t="s">
        <v>133</v>
      </c>
      <c r="L251" s="296"/>
      <c r="M251" s="295" t="s">
        <v>133</v>
      </c>
      <c r="N251" s="296"/>
      <c r="O251" s="295" t="s">
        <v>133</v>
      </c>
      <c r="P251" s="296"/>
      <c r="Q251" s="295" t="s">
        <v>133</v>
      </c>
      <c r="R251" s="296"/>
    </row>
    <row r="252" spans="2:18" ht="15.6">
      <c r="B252" s="3"/>
      <c r="C252" s="19" t="s">
        <v>127</v>
      </c>
      <c r="D252" s="9"/>
      <c r="E252" s="9"/>
      <c r="F252" s="10"/>
      <c r="G252" s="295">
        <v>2</v>
      </c>
      <c r="H252" s="296"/>
      <c r="I252" s="295">
        <v>2</v>
      </c>
      <c r="J252" s="296"/>
      <c r="K252" s="295">
        <v>2</v>
      </c>
      <c r="L252" s="296"/>
      <c r="M252" s="295">
        <v>2</v>
      </c>
      <c r="N252" s="296"/>
      <c r="O252" s="295">
        <v>2</v>
      </c>
      <c r="P252" s="296"/>
      <c r="Q252" s="295">
        <v>2</v>
      </c>
      <c r="R252" s="296"/>
    </row>
    <row r="253" spans="2:18" ht="15.6">
      <c r="B253" s="3"/>
      <c r="C253" s="19" t="s">
        <v>128</v>
      </c>
      <c r="D253" s="9"/>
      <c r="E253" s="9"/>
      <c r="F253" s="10"/>
      <c r="G253" s="295" t="s">
        <v>282</v>
      </c>
      <c r="H253" s="296"/>
      <c r="I253" s="295" t="s">
        <v>282</v>
      </c>
      <c r="J253" s="296"/>
      <c r="K253" s="295" t="s">
        <v>282</v>
      </c>
      <c r="L253" s="296"/>
      <c r="M253" s="295" t="s">
        <v>282</v>
      </c>
      <c r="N253" s="296"/>
      <c r="O253" s="295" t="s">
        <v>282</v>
      </c>
      <c r="P253" s="296"/>
      <c r="Q253" s="295" t="s">
        <v>282</v>
      </c>
      <c r="R253" s="296"/>
    </row>
    <row r="254" spans="2:18" ht="15.6">
      <c r="B254" s="3"/>
      <c r="C254" s="19" t="s">
        <v>129</v>
      </c>
      <c r="D254" s="9"/>
      <c r="E254" s="9"/>
      <c r="F254" s="10"/>
      <c r="G254" s="295" t="s">
        <v>282</v>
      </c>
      <c r="H254" s="296"/>
      <c r="I254" s="295" t="s">
        <v>282</v>
      </c>
      <c r="J254" s="296"/>
      <c r="K254" s="295" t="s">
        <v>282</v>
      </c>
      <c r="L254" s="296"/>
      <c r="M254" s="295" t="s">
        <v>282</v>
      </c>
      <c r="N254" s="296"/>
      <c r="O254" s="295" t="s">
        <v>282</v>
      </c>
      <c r="P254" s="296"/>
      <c r="Q254" s="295" t="s">
        <v>282</v>
      </c>
      <c r="R254" s="296"/>
    </row>
    <row r="255" spans="2:18" ht="15.6">
      <c r="B255" s="3"/>
      <c r="C255" s="19" t="s">
        <v>130</v>
      </c>
      <c r="D255" s="9"/>
      <c r="E255" s="9"/>
      <c r="F255" s="10"/>
      <c r="G255" s="295" t="s">
        <v>282</v>
      </c>
      <c r="H255" s="296"/>
      <c r="I255" s="295" t="s">
        <v>282</v>
      </c>
      <c r="J255" s="296"/>
      <c r="K255" s="295" t="s">
        <v>282</v>
      </c>
      <c r="L255" s="296"/>
      <c r="M255" s="295" t="s">
        <v>282</v>
      </c>
      <c r="N255" s="296"/>
      <c r="O255" s="295" t="s">
        <v>282</v>
      </c>
      <c r="P255" s="296"/>
      <c r="Q255" s="295" t="s">
        <v>282</v>
      </c>
      <c r="R255" s="296"/>
    </row>
    <row r="256" spans="2:18" ht="15.6">
      <c r="B256" s="3"/>
      <c r="C256" s="19" t="s">
        <v>131</v>
      </c>
      <c r="D256" s="9"/>
      <c r="E256" s="9"/>
      <c r="F256" s="10"/>
      <c r="G256" s="295" t="s">
        <v>282</v>
      </c>
      <c r="H256" s="296"/>
      <c r="I256" s="295" t="s">
        <v>282</v>
      </c>
      <c r="J256" s="296"/>
      <c r="K256" s="295" t="s">
        <v>282</v>
      </c>
      <c r="L256" s="296"/>
      <c r="M256" s="295" t="s">
        <v>282</v>
      </c>
      <c r="N256" s="296"/>
      <c r="O256" s="295" t="s">
        <v>282</v>
      </c>
      <c r="P256" s="296"/>
      <c r="Q256" s="295" t="s">
        <v>282</v>
      </c>
      <c r="R256" s="296"/>
    </row>
    <row r="257" spans="2:18" ht="15.6">
      <c r="B257" s="3"/>
      <c r="C257" s="37"/>
      <c r="D257" s="5"/>
      <c r="E257" s="5"/>
      <c r="F257" s="5"/>
      <c r="G257" s="12"/>
      <c r="H257" s="55" t="s">
        <v>601</v>
      </c>
    </row>
    <row r="258" spans="2:18" ht="15.6">
      <c r="B258" s="3"/>
      <c r="C258" s="37" t="s">
        <v>478</v>
      </c>
      <c r="D258" s="5"/>
      <c r="E258" s="5"/>
      <c r="F258" s="5"/>
      <c r="G258" s="12"/>
      <c r="H258" s="55"/>
    </row>
    <row r="259" spans="2:18" ht="15.6">
      <c r="B259" s="3"/>
      <c r="C259" s="4" t="s">
        <v>297</v>
      </c>
      <c r="D259" s="4"/>
      <c r="E259" s="4"/>
      <c r="F259" s="4"/>
      <c r="G259" s="4"/>
      <c r="H259" s="4"/>
    </row>
    <row r="260" spans="2:18" ht="15.6">
      <c r="C260" s="4"/>
      <c r="D260" s="4"/>
      <c r="E260" s="4"/>
      <c r="F260" s="4"/>
      <c r="G260" s="4"/>
      <c r="H260" s="4"/>
    </row>
    <row r="261" spans="2:18">
      <c r="C261" s="297" t="s">
        <v>134</v>
      </c>
      <c r="D261" s="297"/>
      <c r="E261" s="297"/>
      <c r="F261" s="297"/>
      <c r="G261" s="298">
        <v>2007</v>
      </c>
      <c r="H261" s="299"/>
      <c r="I261" s="300">
        <v>2008</v>
      </c>
      <c r="J261" s="301"/>
      <c r="K261" s="300">
        <v>2009</v>
      </c>
      <c r="L261" s="301"/>
      <c r="M261" s="300">
        <v>2010</v>
      </c>
      <c r="N261" s="301"/>
      <c r="O261" s="300">
        <v>2011</v>
      </c>
      <c r="P261" s="301"/>
      <c r="Q261" s="300">
        <v>2012</v>
      </c>
      <c r="R261" s="301"/>
    </row>
    <row r="262" spans="2:18" ht="39.6">
      <c r="C262" s="297"/>
      <c r="D262" s="297"/>
      <c r="E262" s="297"/>
      <c r="F262" s="297"/>
      <c r="G262" s="73" t="s">
        <v>135</v>
      </c>
      <c r="H262" s="22" t="s">
        <v>136</v>
      </c>
      <c r="I262" s="13" t="s">
        <v>135</v>
      </c>
      <c r="J262" s="22" t="s">
        <v>136</v>
      </c>
      <c r="K262" s="13" t="s">
        <v>135</v>
      </c>
      <c r="L262" s="22" t="s">
        <v>136</v>
      </c>
      <c r="M262" s="13" t="s">
        <v>135</v>
      </c>
      <c r="N262" s="22" t="s">
        <v>136</v>
      </c>
      <c r="O262" s="13" t="s">
        <v>135</v>
      </c>
      <c r="P262" s="22" t="s">
        <v>136</v>
      </c>
      <c r="Q262" s="13" t="s">
        <v>135</v>
      </c>
      <c r="R262" s="22" t="s">
        <v>136</v>
      </c>
    </row>
    <row r="263" spans="2:18" ht="15.6">
      <c r="C263" s="19" t="s">
        <v>127</v>
      </c>
      <c r="D263" s="9"/>
      <c r="E263" s="9"/>
      <c r="F263" s="10"/>
      <c r="G263" s="80">
        <v>0</v>
      </c>
      <c r="H263" s="80">
        <v>0</v>
      </c>
      <c r="I263" s="80">
        <v>0</v>
      </c>
      <c r="J263" s="80">
        <v>0</v>
      </c>
      <c r="K263" s="80">
        <v>0</v>
      </c>
      <c r="L263" s="80">
        <v>0</v>
      </c>
      <c r="M263" s="80">
        <v>11</v>
      </c>
      <c r="N263" s="80">
        <v>5000000</v>
      </c>
      <c r="O263" s="80">
        <v>11</v>
      </c>
      <c r="P263" s="80">
        <v>5000000</v>
      </c>
      <c r="Q263" s="80">
        <v>0</v>
      </c>
      <c r="R263" s="80">
        <v>0</v>
      </c>
    </row>
    <row r="264" spans="2:18" ht="15.6">
      <c r="C264" s="19" t="s">
        <v>128</v>
      </c>
      <c r="D264" s="9"/>
      <c r="E264" s="9"/>
      <c r="F264" s="10"/>
      <c r="G264" s="41">
        <v>0</v>
      </c>
      <c r="H264" s="41">
        <v>0</v>
      </c>
      <c r="I264" s="41">
        <v>0</v>
      </c>
      <c r="J264" s="41">
        <v>0</v>
      </c>
      <c r="K264" s="41">
        <v>0</v>
      </c>
      <c r="L264" s="41">
        <v>0</v>
      </c>
      <c r="M264" s="41">
        <v>0</v>
      </c>
      <c r="N264" s="41">
        <v>0</v>
      </c>
      <c r="O264" s="41">
        <v>0</v>
      </c>
      <c r="P264" s="41">
        <v>0</v>
      </c>
      <c r="Q264" s="41">
        <v>0</v>
      </c>
      <c r="R264" s="41">
        <v>0</v>
      </c>
    </row>
    <row r="265" spans="2:18" ht="15.6">
      <c r="C265" s="19" t="s">
        <v>129</v>
      </c>
      <c r="D265" s="9"/>
      <c r="E265" s="9"/>
      <c r="F265" s="10"/>
      <c r="G265" s="41">
        <v>0</v>
      </c>
      <c r="H265" s="41">
        <v>0</v>
      </c>
      <c r="I265" s="41">
        <v>0</v>
      </c>
      <c r="J265" s="41">
        <v>0</v>
      </c>
      <c r="K265" s="41">
        <v>0</v>
      </c>
      <c r="L265" s="41">
        <v>0</v>
      </c>
      <c r="M265" s="41">
        <v>0</v>
      </c>
      <c r="N265" s="41">
        <v>0</v>
      </c>
      <c r="O265" s="41">
        <v>0</v>
      </c>
      <c r="P265" s="41">
        <v>0</v>
      </c>
      <c r="Q265" s="41">
        <v>0</v>
      </c>
      <c r="R265" s="41">
        <v>0</v>
      </c>
    </row>
    <row r="266" spans="2:18" ht="15.6">
      <c r="C266" s="19" t="s">
        <v>130</v>
      </c>
      <c r="D266" s="9"/>
      <c r="E266" s="9"/>
      <c r="F266" s="10"/>
      <c r="G266" s="41">
        <v>0</v>
      </c>
      <c r="H266" s="41">
        <v>0</v>
      </c>
      <c r="I266" s="41">
        <v>0</v>
      </c>
      <c r="J266" s="41">
        <v>0</v>
      </c>
      <c r="K266" s="41">
        <v>0</v>
      </c>
      <c r="L266" s="41">
        <v>0</v>
      </c>
      <c r="M266" s="41">
        <v>0</v>
      </c>
      <c r="N266" s="41">
        <v>0</v>
      </c>
      <c r="O266" s="41">
        <v>0</v>
      </c>
      <c r="P266" s="41">
        <v>0</v>
      </c>
      <c r="Q266" s="41">
        <v>0</v>
      </c>
      <c r="R266" s="41">
        <v>0</v>
      </c>
    </row>
    <row r="267" spans="2:18" ht="15.6">
      <c r="C267" s="19" t="s">
        <v>131</v>
      </c>
      <c r="D267" s="9"/>
      <c r="E267" s="9"/>
      <c r="F267" s="10"/>
      <c r="G267" s="41">
        <v>0</v>
      </c>
      <c r="H267" s="41">
        <v>0</v>
      </c>
      <c r="I267" s="41">
        <v>0</v>
      </c>
      <c r="J267" s="41">
        <v>0</v>
      </c>
      <c r="K267" s="41">
        <v>0</v>
      </c>
      <c r="L267" s="41">
        <v>0</v>
      </c>
      <c r="M267" s="41">
        <v>0</v>
      </c>
      <c r="N267" s="41">
        <v>0</v>
      </c>
      <c r="O267" s="41">
        <v>0</v>
      </c>
      <c r="P267" s="41">
        <v>0</v>
      </c>
      <c r="Q267" s="41">
        <v>0</v>
      </c>
      <c r="R267" s="41">
        <v>0</v>
      </c>
    </row>
    <row r="269" spans="2:18" ht="15.6">
      <c r="B269" s="3">
        <v>4</v>
      </c>
      <c r="C269" s="4" t="s">
        <v>137</v>
      </c>
      <c r="D269" s="4"/>
      <c r="E269" s="4"/>
      <c r="F269" s="4"/>
      <c r="G269" s="4"/>
      <c r="H269" s="4"/>
    </row>
    <row r="270" spans="2:18" ht="15.6">
      <c r="B270" s="3"/>
      <c r="C270" s="8" t="s">
        <v>298</v>
      </c>
      <c r="D270" s="4"/>
      <c r="E270" s="4"/>
      <c r="F270" s="4"/>
      <c r="G270" s="4"/>
      <c r="H270" s="4"/>
    </row>
    <row r="271" spans="2:18" ht="15.6">
      <c r="B271" s="3"/>
      <c r="C271" s="297" t="s">
        <v>138</v>
      </c>
      <c r="D271" s="297"/>
      <c r="E271" s="297"/>
      <c r="F271" s="297"/>
      <c r="G271" s="298">
        <v>2007</v>
      </c>
      <c r="H271" s="299"/>
      <c r="I271" s="300">
        <v>2008</v>
      </c>
      <c r="J271" s="301"/>
      <c r="K271" s="300">
        <v>2009</v>
      </c>
      <c r="L271" s="301"/>
      <c r="M271" s="300">
        <v>2010</v>
      </c>
      <c r="N271" s="301"/>
      <c r="O271" s="300">
        <v>2011</v>
      </c>
      <c r="P271" s="301"/>
      <c r="Q271" s="300">
        <v>2012</v>
      </c>
      <c r="R271" s="301"/>
    </row>
    <row r="272" spans="2:18" ht="15.6">
      <c r="B272" s="3"/>
      <c r="C272" s="297"/>
      <c r="D272" s="297"/>
      <c r="E272" s="297"/>
      <c r="F272" s="297"/>
      <c r="G272" s="296" t="s">
        <v>105</v>
      </c>
      <c r="H272" s="302"/>
      <c r="I272" s="302" t="s">
        <v>105</v>
      </c>
      <c r="J272" s="302"/>
      <c r="K272" s="302" t="s">
        <v>105</v>
      </c>
      <c r="L272" s="302"/>
      <c r="M272" s="302" t="s">
        <v>105</v>
      </c>
      <c r="N272" s="302"/>
      <c r="O272" s="302" t="s">
        <v>105</v>
      </c>
      <c r="P272" s="302"/>
      <c r="Q272" s="302" t="s">
        <v>105</v>
      </c>
      <c r="R272" s="302"/>
    </row>
    <row r="273" spans="2:18" ht="15.6">
      <c r="B273" s="3"/>
      <c r="C273" s="19" t="s">
        <v>139</v>
      </c>
      <c r="D273" s="9"/>
      <c r="E273" s="9"/>
      <c r="F273" s="10"/>
      <c r="G273" s="295">
        <v>1</v>
      </c>
      <c r="H273" s="296"/>
      <c r="I273" s="295">
        <v>1</v>
      </c>
      <c r="J273" s="296"/>
      <c r="K273" s="295">
        <v>2</v>
      </c>
      <c r="L273" s="296"/>
      <c r="M273" s="295">
        <v>3</v>
      </c>
      <c r="N273" s="296"/>
      <c r="O273" s="295">
        <v>4</v>
      </c>
      <c r="P273" s="296"/>
      <c r="Q273" s="295">
        <v>4</v>
      </c>
      <c r="R273" s="296"/>
    </row>
    <row r="274" spans="2:18" ht="15.6">
      <c r="B274" s="3"/>
      <c r="C274" s="19" t="s">
        <v>140</v>
      </c>
      <c r="D274" s="9"/>
      <c r="E274" s="9"/>
      <c r="F274" s="10"/>
      <c r="G274" s="295" t="s">
        <v>282</v>
      </c>
      <c r="H274" s="296"/>
      <c r="I274" s="295">
        <v>1</v>
      </c>
      <c r="J274" s="296"/>
      <c r="K274" s="295">
        <v>2</v>
      </c>
      <c r="L274" s="296"/>
      <c r="M274" s="295">
        <v>3</v>
      </c>
      <c r="N274" s="296"/>
      <c r="O274" s="295">
        <v>3</v>
      </c>
      <c r="P274" s="296"/>
      <c r="Q274" s="295">
        <v>3</v>
      </c>
      <c r="R274" s="296"/>
    </row>
    <row r="275" spans="2:18" ht="15.6">
      <c r="B275" s="3"/>
      <c r="C275" s="19" t="s">
        <v>141</v>
      </c>
      <c r="D275" s="9"/>
      <c r="E275" s="9"/>
      <c r="F275" s="10"/>
      <c r="G275" s="295" t="s">
        <v>282</v>
      </c>
      <c r="H275" s="296"/>
      <c r="I275" s="295">
        <v>3</v>
      </c>
      <c r="J275" s="296"/>
      <c r="K275" s="295">
        <v>4</v>
      </c>
      <c r="L275" s="296"/>
      <c r="M275" s="295">
        <v>5</v>
      </c>
      <c r="N275" s="296"/>
      <c r="O275" s="295">
        <v>5</v>
      </c>
      <c r="P275" s="296"/>
      <c r="Q275" s="295">
        <v>5</v>
      </c>
      <c r="R275" s="296"/>
    </row>
    <row r="276" spans="2:18" ht="15.6">
      <c r="B276" s="3"/>
      <c r="C276" s="19" t="s">
        <v>142</v>
      </c>
      <c r="D276" s="9"/>
      <c r="E276" s="9"/>
      <c r="F276" s="10"/>
      <c r="G276" s="295">
        <v>2</v>
      </c>
      <c r="H276" s="296"/>
      <c r="I276" s="295">
        <v>2</v>
      </c>
      <c r="J276" s="296"/>
      <c r="K276" s="295">
        <v>2</v>
      </c>
      <c r="L276" s="296"/>
      <c r="M276" s="295">
        <v>2</v>
      </c>
      <c r="N276" s="296"/>
      <c r="O276" s="295">
        <v>3</v>
      </c>
      <c r="P276" s="296"/>
      <c r="Q276" s="295">
        <v>3</v>
      </c>
      <c r="R276" s="296"/>
    </row>
    <row r="277" spans="2:18" ht="15.6">
      <c r="B277" s="3"/>
      <c r="C277" s="19" t="s">
        <v>143</v>
      </c>
      <c r="D277" s="9"/>
      <c r="E277" s="9"/>
      <c r="F277" s="10"/>
      <c r="G277" s="295">
        <v>2</v>
      </c>
      <c r="H277" s="296"/>
      <c r="I277" s="295">
        <v>2</v>
      </c>
      <c r="J277" s="296"/>
      <c r="K277" s="295">
        <v>2</v>
      </c>
      <c r="L277" s="296"/>
      <c r="M277" s="295">
        <v>2</v>
      </c>
      <c r="N277" s="296"/>
      <c r="O277" s="295">
        <v>2</v>
      </c>
      <c r="P277" s="296"/>
      <c r="Q277" s="295">
        <v>2</v>
      </c>
      <c r="R277" s="296"/>
    </row>
    <row r="278" spans="2:18" ht="15.6">
      <c r="B278" s="3"/>
      <c r="C278" s="19" t="s">
        <v>144</v>
      </c>
      <c r="D278" s="9"/>
      <c r="E278" s="9"/>
      <c r="F278" s="10"/>
      <c r="G278" s="295" t="s">
        <v>282</v>
      </c>
      <c r="H278" s="296"/>
      <c r="I278" s="295" t="s">
        <v>282</v>
      </c>
      <c r="J278" s="296"/>
      <c r="K278" s="295" t="s">
        <v>282</v>
      </c>
      <c r="L278" s="296"/>
      <c r="M278" s="295" t="s">
        <v>282</v>
      </c>
      <c r="N278" s="296"/>
      <c r="O278" s="295" t="s">
        <v>282</v>
      </c>
      <c r="P278" s="296"/>
      <c r="Q278" s="295" t="s">
        <v>282</v>
      </c>
      <c r="R278" s="296"/>
    </row>
    <row r="279" spans="2:18" ht="15.6">
      <c r="B279" s="3"/>
      <c r="C279" s="19" t="s">
        <v>145</v>
      </c>
      <c r="D279" s="9"/>
      <c r="E279" s="9"/>
      <c r="F279" s="10"/>
      <c r="G279" s="295" t="s">
        <v>282</v>
      </c>
      <c r="H279" s="296"/>
      <c r="I279" s="295" t="s">
        <v>282</v>
      </c>
      <c r="J279" s="296"/>
      <c r="K279" s="295" t="s">
        <v>282</v>
      </c>
      <c r="L279" s="296"/>
      <c r="M279" s="295" t="s">
        <v>282</v>
      </c>
      <c r="N279" s="296"/>
      <c r="O279" s="295" t="s">
        <v>282</v>
      </c>
      <c r="P279" s="296"/>
      <c r="Q279" s="295" t="s">
        <v>282</v>
      </c>
      <c r="R279" s="296"/>
    </row>
    <row r="280" spans="2:18" ht="15.6">
      <c r="B280" s="3"/>
      <c r="C280" s="19" t="s">
        <v>146</v>
      </c>
      <c r="D280" s="9"/>
      <c r="E280" s="9"/>
      <c r="F280" s="10"/>
      <c r="G280" s="295" t="s">
        <v>282</v>
      </c>
      <c r="H280" s="296"/>
      <c r="I280" s="295" t="s">
        <v>282</v>
      </c>
      <c r="J280" s="296"/>
      <c r="K280" s="295" t="s">
        <v>282</v>
      </c>
      <c r="L280" s="296"/>
      <c r="M280" s="295" t="s">
        <v>282</v>
      </c>
      <c r="N280" s="296"/>
      <c r="O280" s="295" t="s">
        <v>282</v>
      </c>
      <c r="P280" s="296"/>
      <c r="Q280" s="295" t="s">
        <v>282</v>
      </c>
      <c r="R280" s="296"/>
    </row>
    <row r="281" spans="2:18" ht="15.6">
      <c r="B281" s="3"/>
      <c r="C281" s="19" t="s">
        <v>147</v>
      </c>
      <c r="D281" s="9"/>
      <c r="E281" s="9"/>
      <c r="F281" s="10"/>
      <c r="G281" s="295" t="s">
        <v>282</v>
      </c>
      <c r="H281" s="296"/>
      <c r="I281" s="295" t="s">
        <v>282</v>
      </c>
      <c r="J281" s="296"/>
      <c r="K281" s="295" t="s">
        <v>282</v>
      </c>
      <c r="L281" s="296"/>
      <c r="M281" s="295" t="s">
        <v>282</v>
      </c>
      <c r="N281" s="296"/>
      <c r="O281" s="295" t="s">
        <v>282</v>
      </c>
      <c r="P281" s="296"/>
      <c r="Q281" s="295" t="s">
        <v>282</v>
      </c>
      <c r="R281" s="296"/>
    </row>
    <row r="282" spans="2:18" ht="15.6">
      <c r="B282" s="3"/>
      <c r="C282" s="4"/>
      <c r="D282" s="4"/>
      <c r="E282" s="4"/>
      <c r="F282" s="4"/>
      <c r="G282" s="4"/>
      <c r="H282" s="55" t="s">
        <v>601</v>
      </c>
    </row>
    <row r="283" spans="2:18" ht="15.6">
      <c r="B283" s="3"/>
      <c r="C283" s="4" t="s">
        <v>494</v>
      </c>
      <c r="D283" s="4"/>
      <c r="E283" s="4"/>
      <c r="F283" s="4"/>
      <c r="G283" s="4"/>
      <c r="H283" s="55"/>
    </row>
    <row r="284" spans="2:18" ht="15.6">
      <c r="B284" s="3"/>
      <c r="C284" s="4"/>
      <c r="D284" s="4"/>
      <c r="E284" s="4"/>
      <c r="F284" s="4"/>
      <c r="G284" s="4"/>
      <c r="H284" s="55"/>
    </row>
    <row r="288" spans="2:18" ht="15.6">
      <c r="B288" s="3">
        <v>5</v>
      </c>
      <c r="C288" s="4" t="s">
        <v>148</v>
      </c>
      <c r="D288" s="4"/>
      <c r="E288" s="4"/>
      <c r="F288" s="4"/>
      <c r="G288" s="4"/>
      <c r="H288" s="4"/>
    </row>
    <row r="289" spans="2:18" ht="15.6">
      <c r="B289" s="3"/>
      <c r="C289" s="8" t="s">
        <v>299</v>
      </c>
      <c r="D289" s="4"/>
      <c r="E289" s="4"/>
      <c r="F289" s="4"/>
      <c r="G289" s="4"/>
      <c r="H289" s="4"/>
    </row>
    <row r="290" spans="2:18" ht="15.6">
      <c r="B290" s="3"/>
      <c r="C290" s="297" t="s">
        <v>138</v>
      </c>
      <c r="D290" s="297"/>
      <c r="E290" s="297"/>
      <c r="F290" s="297"/>
      <c r="G290" s="298">
        <v>2007</v>
      </c>
      <c r="H290" s="299"/>
      <c r="I290" s="300">
        <v>2008</v>
      </c>
      <c r="J290" s="301"/>
      <c r="K290" s="300">
        <v>2009</v>
      </c>
      <c r="L290" s="301"/>
      <c r="M290" s="300">
        <v>2010</v>
      </c>
      <c r="N290" s="301"/>
      <c r="O290" s="300">
        <v>2011</v>
      </c>
      <c r="P290" s="301"/>
      <c r="Q290" s="300">
        <v>2012</v>
      </c>
      <c r="R290" s="301"/>
    </row>
    <row r="291" spans="2:18" ht="15.6">
      <c r="B291" s="3"/>
      <c r="C291" s="297"/>
      <c r="D291" s="297"/>
      <c r="E291" s="297"/>
      <c r="F291" s="297"/>
      <c r="G291" s="311" t="s">
        <v>105</v>
      </c>
      <c r="H291" s="296"/>
      <c r="I291" s="295" t="s">
        <v>105</v>
      </c>
      <c r="J291" s="296"/>
      <c r="K291" s="295" t="s">
        <v>105</v>
      </c>
      <c r="L291" s="296"/>
      <c r="M291" s="295" t="s">
        <v>105</v>
      </c>
      <c r="N291" s="296"/>
      <c r="O291" s="295" t="s">
        <v>105</v>
      </c>
      <c r="P291" s="296"/>
      <c r="Q291" s="295" t="s">
        <v>105</v>
      </c>
      <c r="R291" s="296"/>
    </row>
    <row r="292" spans="2:18" ht="15.6">
      <c r="B292" s="3"/>
      <c r="C292" s="19" t="s">
        <v>149</v>
      </c>
      <c r="D292" s="9"/>
      <c r="E292" s="9"/>
      <c r="F292" s="10"/>
      <c r="G292" s="309">
        <v>31</v>
      </c>
      <c r="H292" s="310"/>
      <c r="I292" s="309">
        <v>52</v>
      </c>
      <c r="J292" s="310"/>
      <c r="K292" s="309">
        <v>94</v>
      </c>
      <c r="L292" s="310"/>
      <c r="M292" s="309">
        <v>33</v>
      </c>
      <c r="N292" s="310"/>
      <c r="O292" s="309">
        <v>33</v>
      </c>
      <c r="P292" s="310"/>
      <c r="Q292" s="309">
        <v>33</v>
      </c>
      <c r="R292" s="310"/>
    </row>
    <row r="293" spans="2:18" ht="15.6">
      <c r="B293" s="3"/>
      <c r="C293" s="19" t="s">
        <v>150</v>
      </c>
      <c r="D293" s="9"/>
      <c r="E293" s="9"/>
      <c r="F293" s="10"/>
      <c r="G293" s="309">
        <v>21</v>
      </c>
      <c r="H293" s="310"/>
      <c r="I293" s="309">
        <v>31</v>
      </c>
      <c r="J293" s="310"/>
      <c r="K293" s="309">
        <v>37</v>
      </c>
      <c r="L293" s="310"/>
      <c r="M293" s="309">
        <v>20</v>
      </c>
      <c r="N293" s="310"/>
      <c r="O293" s="309">
        <v>20</v>
      </c>
      <c r="P293" s="310"/>
      <c r="Q293" s="309">
        <v>20</v>
      </c>
      <c r="R293" s="310"/>
    </row>
    <row r="294" spans="2:18" ht="15.6">
      <c r="B294" s="3"/>
      <c r="C294" s="19" t="s">
        <v>151</v>
      </c>
      <c r="D294" s="9"/>
      <c r="E294" s="9"/>
      <c r="F294" s="10"/>
      <c r="G294" s="309">
        <v>2</v>
      </c>
      <c r="H294" s="310"/>
      <c r="I294" s="309">
        <v>5</v>
      </c>
      <c r="J294" s="310"/>
      <c r="K294" s="309">
        <v>3</v>
      </c>
      <c r="L294" s="310"/>
      <c r="M294" s="309" t="s">
        <v>282</v>
      </c>
      <c r="N294" s="310"/>
      <c r="O294" s="309" t="s">
        <v>282</v>
      </c>
      <c r="P294" s="310"/>
      <c r="Q294" s="309" t="s">
        <v>282</v>
      </c>
      <c r="R294" s="310"/>
    </row>
    <row r="295" spans="2:18" ht="15.6">
      <c r="B295" s="3"/>
      <c r="C295" s="19" t="s">
        <v>152</v>
      </c>
      <c r="D295" s="9"/>
      <c r="E295" s="9"/>
      <c r="F295" s="10"/>
      <c r="G295" s="309" t="s">
        <v>282</v>
      </c>
      <c r="H295" s="310"/>
      <c r="I295" s="309" t="s">
        <v>282</v>
      </c>
      <c r="J295" s="310"/>
      <c r="K295" s="309" t="s">
        <v>282</v>
      </c>
      <c r="L295" s="310"/>
      <c r="M295" s="309" t="s">
        <v>282</v>
      </c>
      <c r="N295" s="310"/>
      <c r="O295" s="309" t="s">
        <v>282</v>
      </c>
      <c r="P295" s="310"/>
      <c r="Q295" s="309" t="s">
        <v>282</v>
      </c>
      <c r="R295" s="310"/>
    </row>
    <row r="296" spans="2:18" ht="15.6">
      <c r="B296" s="3"/>
      <c r="C296" s="19" t="s">
        <v>153</v>
      </c>
      <c r="D296" s="9"/>
      <c r="E296" s="9"/>
      <c r="F296" s="10"/>
      <c r="G296" s="309">
        <v>1</v>
      </c>
      <c r="H296" s="310"/>
      <c r="I296" s="309">
        <v>3</v>
      </c>
      <c r="J296" s="310"/>
      <c r="K296" s="309">
        <v>2</v>
      </c>
      <c r="L296" s="310"/>
      <c r="M296" s="309">
        <v>1</v>
      </c>
      <c r="N296" s="310"/>
      <c r="O296" s="309">
        <v>1</v>
      </c>
      <c r="P296" s="310"/>
      <c r="Q296" s="309">
        <v>1</v>
      </c>
      <c r="R296" s="310"/>
    </row>
    <row r="297" spans="2:18" ht="15.6">
      <c r="B297" s="3"/>
      <c r="C297" s="19" t="s">
        <v>154</v>
      </c>
      <c r="D297" s="9"/>
      <c r="E297" s="9"/>
      <c r="F297" s="10"/>
      <c r="G297" s="309" t="s">
        <v>282</v>
      </c>
      <c r="H297" s="310"/>
      <c r="I297" s="309">
        <v>2</v>
      </c>
      <c r="J297" s="310"/>
      <c r="K297" s="309">
        <v>3</v>
      </c>
      <c r="L297" s="310"/>
      <c r="M297" s="309">
        <v>2</v>
      </c>
      <c r="N297" s="310"/>
      <c r="O297" s="309">
        <v>2</v>
      </c>
      <c r="P297" s="310"/>
      <c r="Q297" s="309">
        <v>2</v>
      </c>
      <c r="R297" s="310"/>
    </row>
    <row r="298" spans="2:18" ht="15.6">
      <c r="B298" s="3"/>
      <c r="C298" s="19" t="s">
        <v>155</v>
      </c>
      <c r="D298" s="9"/>
      <c r="E298" s="9"/>
      <c r="F298" s="10"/>
      <c r="G298" s="309" t="s">
        <v>282</v>
      </c>
      <c r="H298" s="310"/>
      <c r="I298" s="309">
        <v>1</v>
      </c>
      <c r="J298" s="310"/>
      <c r="K298" s="309">
        <v>1</v>
      </c>
      <c r="L298" s="310"/>
      <c r="M298" s="309" t="s">
        <v>282</v>
      </c>
      <c r="N298" s="310"/>
      <c r="O298" s="309" t="s">
        <v>282</v>
      </c>
      <c r="P298" s="310"/>
      <c r="Q298" s="309" t="s">
        <v>282</v>
      </c>
      <c r="R298" s="310"/>
    </row>
    <row r="299" spans="2:18" ht="15.6">
      <c r="B299" s="3"/>
      <c r="C299" s="19" t="s">
        <v>156</v>
      </c>
      <c r="D299" s="9"/>
      <c r="E299" s="9"/>
      <c r="F299" s="10"/>
      <c r="G299" s="309" t="s">
        <v>282</v>
      </c>
      <c r="H299" s="310"/>
      <c r="I299" s="309" t="s">
        <v>282</v>
      </c>
      <c r="J299" s="310"/>
      <c r="K299" s="309" t="s">
        <v>282</v>
      </c>
      <c r="L299" s="310"/>
      <c r="M299" s="309" t="s">
        <v>282</v>
      </c>
      <c r="N299" s="310"/>
      <c r="O299" s="309" t="s">
        <v>282</v>
      </c>
      <c r="P299" s="310"/>
      <c r="Q299" s="309" t="s">
        <v>282</v>
      </c>
      <c r="R299" s="310"/>
    </row>
    <row r="300" spans="2:18" ht="15.6">
      <c r="B300" s="3"/>
      <c r="C300" s="19" t="s">
        <v>157</v>
      </c>
      <c r="D300" s="9"/>
      <c r="E300" s="9"/>
      <c r="F300" s="10"/>
      <c r="G300" s="309" t="s">
        <v>282</v>
      </c>
      <c r="H300" s="310"/>
      <c r="I300" s="309" t="s">
        <v>282</v>
      </c>
      <c r="J300" s="310"/>
      <c r="K300" s="309" t="s">
        <v>282</v>
      </c>
      <c r="L300" s="310"/>
      <c r="M300" s="309">
        <v>1</v>
      </c>
      <c r="N300" s="310"/>
      <c r="O300" s="309">
        <v>1</v>
      </c>
      <c r="P300" s="310"/>
      <c r="Q300" s="309">
        <v>1</v>
      </c>
      <c r="R300" s="310"/>
    </row>
    <row r="301" spans="2:18" ht="15.6">
      <c r="B301" s="3"/>
      <c r="C301" s="19" t="s">
        <v>158</v>
      </c>
      <c r="D301" s="9"/>
      <c r="E301" s="9"/>
      <c r="F301" s="10"/>
      <c r="G301" s="309">
        <v>7</v>
      </c>
      <c r="H301" s="310"/>
      <c r="I301" s="309">
        <v>16</v>
      </c>
      <c r="J301" s="310"/>
      <c r="K301" s="309">
        <v>16</v>
      </c>
      <c r="L301" s="310"/>
      <c r="M301" s="309">
        <v>9</v>
      </c>
      <c r="N301" s="310"/>
      <c r="O301" s="309">
        <v>9</v>
      </c>
      <c r="P301" s="310"/>
      <c r="Q301" s="309">
        <v>9</v>
      </c>
      <c r="R301" s="310"/>
    </row>
    <row r="302" spans="2:18" ht="15.6">
      <c r="B302" s="3"/>
      <c r="C302" s="19" t="s">
        <v>425</v>
      </c>
      <c r="D302" s="9"/>
      <c r="E302" s="9"/>
      <c r="F302" s="10"/>
      <c r="G302" s="309" t="s">
        <v>282</v>
      </c>
      <c r="H302" s="310"/>
      <c r="I302" s="309" t="s">
        <v>282</v>
      </c>
      <c r="J302" s="310"/>
      <c r="K302" s="309">
        <v>2</v>
      </c>
      <c r="L302" s="310"/>
      <c r="M302" s="309">
        <v>2</v>
      </c>
      <c r="N302" s="310"/>
      <c r="O302" s="309">
        <v>2</v>
      </c>
      <c r="P302" s="310"/>
      <c r="Q302" s="309">
        <v>2</v>
      </c>
      <c r="R302" s="310"/>
    </row>
    <row r="303" spans="2:18" ht="15.6">
      <c r="B303" s="3"/>
      <c r="C303" s="19" t="s">
        <v>159</v>
      </c>
      <c r="D303" s="9"/>
      <c r="E303" s="9"/>
      <c r="F303" s="10"/>
      <c r="G303" s="309">
        <v>2</v>
      </c>
      <c r="H303" s="310"/>
      <c r="I303" s="309">
        <v>4</v>
      </c>
      <c r="J303" s="310"/>
      <c r="K303" s="309">
        <v>4</v>
      </c>
      <c r="L303" s="310"/>
      <c r="M303" s="309">
        <v>2</v>
      </c>
      <c r="N303" s="310"/>
      <c r="O303" s="309">
        <v>2</v>
      </c>
      <c r="P303" s="310"/>
      <c r="Q303" s="309">
        <v>2</v>
      </c>
      <c r="R303" s="310"/>
    </row>
    <row r="304" spans="2:18" ht="15.6">
      <c r="B304" s="3"/>
      <c r="C304" s="19" t="s">
        <v>160</v>
      </c>
      <c r="D304" s="9"/>
      <c r="E304" s="9"/>
      <c r="F304" s="10"/>
      <c r="G304" s="309" t="s">
        <v>282</v>
      </c>
      <c r="H304" s="310"/>
      <c r="I304" s="309">
        <v>1</v>
      </c>
      <c r="J304" s="310"/>
      <c r="K304" s="309">
        <v>1</v>
      </c>
      <c r="L304" s="310"/>
      <c r="M304" s="309" t="s">
        <v>282</v>
      </c>
      <c r="N304" s="310"/>
      <c r="O304" s="309" t="s">
        <v>282</v>
      </c>
      <c r="P304" s="310"/>
      <c r="Q304" s="309" t="s">
        <v>282</v>
      </c>
      <c r="R304" s="310"/>
    </row>
    <row r="305" spans="2:18" ht="15.6">
      <c r="B305" s="3"/>
      <c r="C305" s="19" t="s">
        <v>161</v>
      </c>
      <c r="D305" s="9"/>
      <c r="E305" s="9"/>
      <c r="F305" s="10"/>
      <c r="G305" s="309">
        <v>1</v>
      </c>
      <c r="H305" s="310"/>
      <c r="I305" s="309">
        <v>1</v>
      </c>
      <c r="J305" s="310"/>
      <c r="K305" s="309">
        <v>1</v>
      </c>
      <c r="L305" s="310"/>
      <c r="M305" s="309" t="s">
        <v>282</v>
      </c>
      <c r="N305" s="310"/>
      <c r="O305" s="309" t="s">
        <v>282</v>
      </c>
      <c r="P305" s="310"/>
      <c r="Q305" s="309" t="s">
        <v>282</v>
      </c>
      <c r="R305" s="310"/>
    </row>
    <row r="306" spans="2:18" ht="15.6">
      <c r="B306" s="3"/>
      <c r="C306" s="19" t="s">
        <v>162</v>
      </c>
      <c r="D306" s="9"/>
      <c r="E306" s="9"/>
      <c r="F306" s="10"/>
      <c r="G306" s="309">
        <v>1</v>
      </c>
      <c r="H306" s="310"/>
      <c r="I306" s="309">
        <v>3</v>
      </c>
      <c r="J306" s="310"/>
      <c r="K306" s="309">
        <v>3</v>
      </c>
      <c r="L306" s="310"/>
      <c r="M306" s="309">
        <v>3</v>
      </c>
      <c r="N306" s="310"/>
      <c r="O306" s="309">
        <v>3</v>
      </c>
      <c r="P306" s="310"/>
      <c r="Q306" s="309">
        <v>3</v>
      </c>
      <c r="R306" s="310"/>
    </row>
    <row r="307" spans="2:18" ht="15.6">
      <c r="B307" s="3"/>
      <c r="C307" s="19" t="s">
        <v>163</v>
      </c>
      <c r="D307" s="9"/>
      <c r="E307" s="9"/>
      <c r="F307" s="10"/>
      <c r="G307" s="309">
        <v>1</v>
      </c>
      <c r="H307" s="310"/>
      <c r="I307" s="309">
        <v>1</v>
      </c>
      <c r="J307" s="310"/>
      <c r="K307" s="309">
        <v>1</v>
      </c>
      <c r="L307" s="310"/>
      <c r="M307" s="309">
        <v>1</v>
      </c>
      <c r="N307" s="310"/>
      <c r="O307" s="309">
        <v>1</v>
      </c>
      <c r="P307" s="310"/>
      <c r="Q307" s="309">
        <v>1</v>
      </c>
      <c r="R307" s="310"/>
    </row>
    <row r="308" spans="2:18" ht="15.6">
      <c r="B308" s="3"/>
      <c r="C308" s="19" t="s">
        <v>164</v>
      </c>
      <c r="D308" s="9"/>
      <c r="E308" s="9"/>
      <c r="F308" s="10"/>
      <c r="G308" s="309">
        <v>1</v>
      </c>
      <c r="H308" s="310"/>
      <c r="I308" s="309">
        <v>3</v>
      </c>
      <c r="J308" s="310"/>
      <c r="K308" s="309">
        <v>3</v>
      </c>
      <c r="L308" s="310"/>
      <c r="M308" s="309">
        <v>1</v>
      </c>
      <c r="N308" s="310"/>
      <c r="O308" s="309">
        <v>1</v>
      </c>
      <c r="P308" s="310"/>
      <c r="Q308" s="309">
        <v>1</v>
      </c>
      <c r="R308" s="310"/>
    </row>
    <row r="309" spans="2:18" ht="15.6">
      <c r="B309" s="3"/>
      <c r="C309" s="19" t="s">
        <v>165</v>
      </c>
      <c r="D309" s="9"/>
      <c r="E309" s="9"/>
      <c r="F309" s="10"/>
      <c r="G309" s="309">
        <v>2</v>
      </c>
      <c r="H309" s="310"/>
      <c r="I309" s="309">
        <v>2</v>
      </c>
      <c r="J309" s="310"/>
      <c r="K309" s="309">
        <v>2</v>
      </c>
      <c r="L309" s="310"/>
      <c r="M309" s="309">
        <v>3</v>
      </c>
      <c r="N309" s="310"/>
      <c r="O309" s="309">
        <v>3</v>
      </c>
      <c r="P309" s="310"/>
      <c r="Q309" s="309">
        <v>3</v>
      </c>
      <c r="R309" s="310"/>
    </row>
    <row r="310" spans="2:18" ht="15.6">
      <c r="B310" s="3"/>
      <c r="C310" s="19" t="s">
        <v>166</v>
      </c>
      <c r="D310" s="9"/>
      <c r="E310" s="9"/>
      <c r="F310" s="10"/>
      <c r="G310" s="309" t="s">
        <v>282</v>
      </c>
      <c r="H310" s="310"/>
      <c r="I310" s="309" t="s">
        <v>282</v>
      </c>
      <c r="J310" s="310"/>
      <c r="K310" s="309" t="s">
        <v>282</v>
      </c>
      <c r="L310" s="310"/>
      <c r="M310" s="309" t="s">
        <v>282</v>
      </c>
      <c r="N310" s="310"/>
      <c r="O310" s="309" t="s">
        <v>282</v>
      </c>
      <c r="P310" s="310"/>
      <c r="Q310" s="309" t="s">
        <v>282</v>
      </c>
      <c r="R310" s="310"/>
    </row>
    <row r="311" spans="2:18" ht="15.6">
      <c r="B311" s="3"/>
      <c r="C311" s="19" t="s">
        <v>167</v>
      </c>
      <c r="D311" s="9"/>
      <c r="E311" s="9"/>
      <c r="F311" s="10"/>
      <c r="G311" s="309">
        <v>1</v>
      </c>
      <c r="H311" s="310"/>
      <c r="I311" s="309">
        <v>1</v>
      </c>
      <c r="J311" s="310"/>
      <c r="K311" s="309">
        <v>1</v>
      </c>
      <c r="L311" s="310"/>
      <c r="M311" s="309" t="s">
        <v>282</v>
      </c>
      <c r="N311" s="310"/>
      <c r="O311" s="309" t="s">
        <v>282</v>
      </c>
      <c r="P311" s="310"/>
      <c r="Q311" s="309" t="s">
        <v>282</v>
      </c>
      <c r="R311" s="310"/>
    </row>
    <row r="312" spans="2:18" ht="15.6">
      <c r="B312" s="3"/>
      <c r="C312" s="19" t="s">
        <v>168</v>
      </c>
      <c r="D312" s="9"/>
      <c r="E312" s="9"/>
      <c r="F312" s="10"/>
      <c r="G312" s="309" t="s">
        <v>282</v>
      </c>
      <c r="H312" s="310"/>
      <c r="I312" s="309" t="s">
        <v>282</v>
      </c>
      <c r="J312" s="310"/>
      <c r="K312" s="309" t="s">
        <v>282</v>
      </c>
      <c r="L312" s="310"/>
      <c r="M312" s="309" t="s">
        <v>282</v>
      </c>
      <c r="N312" s="310"/>
      <c r="O312" s="309" t="s">
        <v>282</v>
      </c>
      <c r="P312" s="310"/>
      <c r="Q312" s="309" t="s">
        <v>282</v>
      </c>
      <c r="R312" s="310"/>
    </row>
    <row r="313" spans="2:18" ht="15.6">
      <c r="B313" s="3"/>
      <c r="C313" s="37"/>
      <c r="D313" s="5"/>
      <c r="E313" s="5"/>
      <c r="F313" s="5"/>
      <c r="G313" s="54"/>
      <c r="H313" s="55" t="s">
        <v>601</v>
      </c>
    </row>
    <row r="314" spans="2:18" ht="15.6">
      <c r="B314" s="3"/>
      <c r="C314" s="4" t="s">
        <v>453</v>
      </c>
      <c r="D314" s="4"/>
      <c r="E314" s="4"/>
      <c r="F314" s="4"/>
      <c r="G314" s="4"/>
      <c r="H314" s="4"/>
    </row>
    <row r="315" spans="2:18" ht="15.6">
      <c r="B315" s="3"/>
      <c r="C315" s="4" t="s">
        <v>476</v>
      </c>
      <c r="D315" s="4"/>
      <c r="E315" s="4"/>
      <c r="F315" s="4"/>
      <c r="G315" s="4"/>
      <c r="H315" s="4"/>
    </row>
    <row r="318" spans="2:18" ht="15.6">
      <c r="B318" s="3">
        <v>6</v>
      </c>
      <c r="C318" s="4" t="s">
        <v>169</v>
      </c>
      <c r="D318" s="4"/>
      <c r="E318" s="4"/>
      <c r="F318" s="4"/>
      <c r="G318" s="4"/>
      <c r="H318" s="4"/>
    </row>
    <row r="319" spans="2:18" ht="15.6">
      <c r="B319" s="3"/>
      <c r="C319" s="4" t="s">
        <v>170</v>
      </c>
      <c r="D319" s="4"/>
      <c r="E319" s="4"/>
      <c r="F319" s="4"/>
      <c r="G319" s="4"/>
      <c r="H319" s="4"/>
    </row>
    <row r="320" spans="2:18" ht="15.6">
      <c r="B320" s="3"/>
      <c r="C320" s="8" t="s">
        <v>604</v>
      </c>
      <c r="D320" s="4"/>
      <c r="E320" s="4"/>
      <c r="F320" s="4"/>
      <c r="G320" s="4"/>
      <c r="H320" s="4"/>
    </row>
    <row r="321" spans="2:22" ht="15.6">
      <c r="B321" s="3"/>
      <c r="C321" s="297" t="s">
        <v>171</v>
      </c>
      <c r="D321" s="297"/>
      <c r="E321" s="316" t="s">
        <v>487</v>
      </c>
      <c r="F321" s="298">
        <v>2007</v>
      </c>
      <c r="G321" s="299"/>
      <c r="H321" s="300">
        <v>2008</v>
      </c>
      <c r="I321" s="301"/>
      <c r="J321" s="300">
        <v>2009</v>
      </c>
      <c r="K321" s="301"/>
      <c r="L321" s="300">
        <v>2010</v>
      </c>
      <c r="M321" s="301"/>
      <c r="N321" s="300">
        <v>2011</v>
      </c>
      <c r="O321" s="301"/>
      <c r="P321" s="300">
        <v>2012</v>
      </c>
      <c r="Q321" s="301"/>
      <c r="U321" s="81"/>
      <c r="V321" s="81"/>
    </row>
    <row r="322" spans="2:22" ht="46.8">
      <c r="B322" s="3"/>
      <c r="C322" s="297"/>
      <c r="D322" s="297"/>
      <c r="E322" s="316"/>
      <c r="F322" s="24" t="s">
        <v>172</v>
      </c>
      <c r="G322" s="24" t="s">
        <v>173</v>
      </c>
      <c r="H322" s="24" t="s">
        <v>172</v>
      </c>
      <c r="I322" s="24" t="s">
        <v>173</v>
      </c>
      <c r="J322" s="24" t="s">
        <v>172</v>
      </c>
      <c r="K322" s="24" t="s">
        <v>173</v>
      </c>
      <c r="L322" s="24" t="s">
        <v>172</v>
      </c>
      <c r="M322" s="24" t="s">
        <v>173</v>
      </c>
      <c r="N322" s="24" t="s">
        <v>172</v>
      </c>
      <c r="O322" s="24" t="s">
        <v>173</v>
      </c>
      <c r="P322" s="24" t="s">
        <v>172</v>
      </c>
      <c r="Q322" s="24" t="s">
        <v>173</v>
      </c>
      <c r="U322" s="81"/>
      <c r="V322" s="81"/>
    </row>
    <row r="323" spans="2:22" ht="15.6">
      <c r="B323" s="3"/>
      <c r="C323" s="19" t="s">
        <v>426</v>
      </c>
      <c r="D323" s="10"/>
      <c r="E323" s="44">
        <v>1</v>
      </c>
      <c r="F323" s="53">
        <v>32</v>
      </c>
      <c r="G323" s="53">
        <v>3</v>
      </c>
      <c r="H323" s="53">
        <v>22</v>
      </c>
      <c r="I323" s="53">
        <v>3</v>
      </c>
      <c r="J323" s="53">
        <v>13</v>
      </c>
      <c r="K323" s="53">
        <v>3</v>
      </c>
      <c r="L323" s="53">
        <v>23</v>
      </c>
      <c r="M323" s="53">
        <v>2</v>
      </c>
      <c r="N323" s="53">
        <v>23</v>
      </c>
      <c r="O323" s="53">
        <v>2</v>
      </c>
      <c r="P323" s="53">
        <v>23</v>
      </c>
      <c r="Q323" s="53">
        <v>2</v>
      </c>
      <c r="U323" s="81"/>
      <c r="V323" s="81"/>
    </row>
    <row r="324" spans="2:22" ht="15.6">
      <c r="B324" s="3"/>
      <c r="C324" s="19" t="s">
        <v>175</v>
      </c>
      <c r="D324" s="10"/>
      <c r="E324" s="44">
        <v>1</v>
      </c>
      <c r="F324" s="53">
        <v>93</v>
      </c>
      <c r="G324" s="53">
        <v>3</v>
      </c>
      <c r="H324" s="53">
        <v>95</v>
      </c>
      <c r="I324" s="53">
        <v>3</v>
      </c>
      <c r="J324" s="53">
        <v>93</v>
      </c>
      <c r="K324" s="53">
        <v>2</v>
      </c>
      <c r="L324" s="53">
        <v>76</v>
      </c>
      <c r="M324" s="53">
        <v>2</v>
      </c>
      <c r="N324" s="53">
        <v>76</v>
      </c>
      <c r="O324" s="53">
        <v>2</v>
      </c>
      <c r="P324" s="53">
        <v>76</v>
      </c>
      <c r="Q324" s="53">
        <v>2</v>
      </c>
      <c r="U324" s="81"/>
      <c r="V324" s="81"/>
    </row>
    <row r="325" spans="2:22" ht="15.6">
      <c r="B325" s="3"/>
      <c r="C325" s="26" t="s">
        <v>432</v>
      </c>
      <c r="D325" s="10"/>
      <c r="E325" s="44">
        <v>1</v>
      </c>
      <c r="F325" s="324">
        <v>515</v>
      </c>
      <c r="G325" s="324">
        <v>16</v>
      </c>
      <c r="H325" s="324">
        <v>532</v>
      </c>
      <c r="I325" s="324">
        <v>16</v>
      </c>
      <c r="J325" s="324">
        <v>548</v>
      </c>
      <c r="K325" s="324">
        <v>27</v>
      </c>
      <c r="L325" s="53">
        <v>256</v>
      </c>
      <c r="M325" s="53">
        <v>11</v>
      </c>
      <c r="N325" s="53">
        <v>256</v>
      </c>
      <c r="O325" s="53">
        <v>11</v>
      </c>
      <c r="P325" s="53">
        <v>256</v>
      </c>
      <c r="Q325" s="53">
        <v>11</v>
      </c>
      <c r="U325" s="81"/>
      <c r="V325" s="81"/>
    </row>
    <row r="326" spans="2:22" ht="15.6">
      <c r="B326" s="3"/>
      <c r="C326" s="26" t="s">
        <v>433</v>
      </c>
      <c r="D326" s="10"/>
      <c r="E326" s="44">
        <v>1</v>
      </c>
      <c r="F326" s="325"/>
      <c r="G326" s="325"/>
      <c r="H326" s="325"/>
      <c r="I326" s="325"/>
      <c r="J326" s="325"/>
      <c r="K326" s="325"/>
      <c r="L326" s="53">
        <v>123</v>
      </c>
      <c r="M326" s="53">
        <v>6</v>
      </c>
      <c r="N326" s="53">
        <v>123</v>
      </c>
      <c r="O326" s="53">
        <v>6</v>
      </c>
      <c r="P326" s="53">
        <v>123</v>
      </c>
      <c r="Q326" s="53">
        <v>6</v>
      </c>
      <c r="U326" s="81"/>
      <c r="V326" s="81"/>
    </row>
    <row r="327" spans="2:22" ht="15.6">
      <c r="B327" s="3"/>
      <c r="C327" s="19" t="s">
        <v>176</v>
      </c>
      <c r="D327" s="10"/>
      <c r="E327" s="44" t="s">
        <v>282</v>
      </c>
      <c r="F327" s="53" t="s">
        <v>282</v>
      </c>
      <c r="G327" s="44" t="s">
        <v>282</v>
      </c>
      <c r="H327" s="53" t="s">
        <v>282</v>
      </c>
      <c r="I327" s="44" t="s">
        <v>282</v>
      </c>
      <c r="J327" s="53" t="s">
        <v>282</v>
      </c>
      <c r="K327" s="44" t="s">
        <v>282</v>
      </c>
      <c r="L327" s="53" t="s">
        <v>282</v>
      </c>
      <c r="M327" s="53" t="s">
        <v>282</v>
      </c>
      <c r="N327" s="53" t="s">
        <v>282</v>
      </c>
      <c r="O327" s="53" t="s">
        <v>282</v>
      </c>
      <c r="P327" s="53" t="s">
        <v>282</v>
      </c>
      <c r="Q327" s="53" t="s">
        <v>282</v>
      </c>
      <c r="U327" s="81"/>
      <c r="V327" s="81"/>
    </row>
    <row r="328" spans="2:22" ht="15.6">
      <c r="B328" s="3"/>
      <c r="C328" s="19" t="s">
        <v>485</v>
      </c>
      <c r="D328" s="10"/>
      <c r="E328" s="44">
        <v>1</v>
      </c>
      <c r="F328" s="324">
        <v>633</v>
      </c>
      <c r="G328" s="324">
        <v>21</v>
      </c>
      <c r="H328" s="324">
        <v>629</v>
      </c>
      <c r="I328" s="324">
        <v>21</v>
      </c>
      <c r="J328" s="324">
        <v>618</v>
      </c>
      <c r="K328" s="324">
        <v>21</v>
      </c>
      <c r="L328" s="53">
        <v>275</v>
      </c>
      <c r="M328" s="53">
        <v>12</v>
      </c>
      <c r="N328" s="53">
        <v>275</v>
      </c>
      <c r="O328" s="53">
        <v>12</v>
      </c>
      <c r="P328" s="53">
        <v>275</v>
      </c>
      <c r="Q328" s="53">
        <v>12</v>
      </c>
      <c r="U328" s="54"/>
      <c r="V328" s="54"/>
    </row>
    <row r="329" spans="2:22" ht="15.6">
      <c r="B329" s="3"/>
      <c r="C329" s="19" t="s">
        <v>486</v>
      </c>
      <c r="D329" s="10"/>
      <c r="E329" s="44">
        <v>1</v>
      </c>
      <c r="F329" s="325"/>
      <c r="G329" s="325"/>
      <c r="H329" s="325"/>
      <c r="I329" s="325"/>
      <c r="J329" s="325"/>
      <c r="K329" s="325"/>
      <c r="L329" s="53">
        <v>264</v>
      </c>
      <c r="M329" s="53">
        <v>11</v>
      </c>
      <c r="N329" s="53">
        <v>264</v>
      </c>
      <c r="O329" s="53">
        <v>11</v>
      </c>
      <c r="P329" s="53">
        <v>264</v>
      </c>
      <c r="Q329" s="53">
        <v>11</v>
      </c>
      <c r="U329" s="54"/>
      <c r="V329" s="54"/>
    </row>
    <row r="330" spans="2:22" ht="15.6">
      <c r="B330" s="3"/>
      <c r="C330" s="19" t="s">
        <v>177</v>
      </c>
      <c r="D330" s="10"/>
      <c r="E330" s="44" t="s">
        <v>282</v>
      </c>
      <c r="F330" s="44" t="s">
        <v>282</v>
      </c>
      <c r="G330" s="44" t="s">
        <v>282</v>
      </c>
      <c r="H330" s="44" t="s">
        <v>282</v>
      </c>
      <c r="I330" s="44" t="s">
        <v>282</v>
      </c>
      <c r="J330" s="44" t="s">
        <v>282</v>
      </c>
      <c r="K330" s="44" t="s">
        <v>282</v>
      </c>
      <c r="L330" s="44" t="s">
        <v>282</v>
      </c>
      <c r="M330" s="44" t="s">
        <v>282</v>
      </c>
      <c r="N330" s="44" t="s">
        <v>282</v>
      </c>
      <c r="O330" s="44" t="s">
        <v>282</v>
      </c>
      <c r="P330" s="44" t="s">
        <v>282</v>
      </c>
      <c r="Q330" s="44" t="s">
        <v>282</v>
      </c>
      <c r="U330" s="54"/>
      <c r="V330" s="54"/>
    </row>
    <row r="331" spans="2:22" ht="15.6">
      <c r="B331" s="3"/>
      <c r="C331" s="4"/>
      <c r="D331" s="4"/>
      <c r="E331" s="38"/>
      <c r="F331" s="38"/>
      <c r="G331" s="38"/>
      <c r="H331" s="55" t="s">
        <v>601</v>
      </c>
      <c r="U331" s="54"/>
      <c r="V331" s="54"/>
    </row>
    <row r="332" spans="2:22" ht="15.6">
      <c r="B332" s="3"/>
      <c r="C332" s="3" t="s">
        <v>493</v>
      </c>
      <c r="D332" s="4"/>
      <c r="E332" s="38"/>
      <c r="F332" s="38"/>
      <c r="G332" s="38"/>
      <c r="H332" s="4"/>
    </row>
    <row r="334" spans="2:22" ht="15.6">
      <c r="C334" s="8" t="s">
        <v>178</v>
      </c>
      <c r="D334" s="4"/>
      <c r="E334" s="38"/>
      <c r="F334" s="38"/>
      <c r="G334" s="38"/>
      <c r="H334" s="4"/>
    </row>
    <row r="335" spans="2:22" ht="15.6">
      <c r="C335" s="3" t="s">
        <v>300</v>
      </c>
      <c r="D335" s="4"/>
      <c r="E335" s="4"/>
      <c r="F335" s="4"/>
      <c r="G335" s="4"/>
      <c r="H335" s="4"/>
    </row>
    <row r="336" spans="2:22">
      <c r="C336" s="303" t="s">
        <v>185</v>
      </c>
      <c r="D336" s="304"/>
      <c r="E336" s="304"/>
      <c r="F336" s="305"/>
      <c r="G336" s="298">
        <v>2007</v>
      </c>
      <c r="H336" s="299"/>
      <c r="I336" s="300">
        <v>2008</v>
      </c>
      <c r="J336" s="301"/>
      <c r="K336" s="300">
        <v>2009</v>
      </c>
      <c r="L336" s="301"/>
      <c r="M336" s="300">
        <v>2010</v>
      </c>
      <c r="N336" s="301"/>
      <c r="O336" s="300">
        <v>2011</v>
      </c>
      <c r="P336" s="301"/>
      <c r="Q336" s="300">
        <v>2012</v>
      </c>
      <c r="R336" s="301"/>
    </row>
    <row r="337" spans="3:18" ht="15.6">
      <c r="C337" s="306"/>
      <c r="D337" s="307"/>
      <c r="E337" s="307"/>
      <c r="F337" s="308"/>
      <c r="G337" s="296" t="s">
        <v>105</v>
      </c>
      <c r="H337" s="302"/>
      <c r="I337" s="302" t="s">
        <v>105</v>
      </c>
      <c r="J337" s="302"/>
      <c r="K337" s="302" t="s">
        <v>105</v>
      </c>
      <c r="L337" s="302"/>
      <c r="M337" s="302" t="s">
        <v>105</v>
      </c>
      <c r="N337" s="302"/>
      <c r="O337" s="302" t="s">
        <v>105</v>
      </c>
      <c r="P337" s="302"/>
      <c r="Q337" s="302" t="s">
        <v>105</v>
      </c>
      <c r="R337" s="302"/>
    </row>
    <row r="338" spans="3:18" ht="15.6">
      <c r="C338" s="23" t="s">
        <v>179</v>
      </c>
      <c r="D338" s="9"/>
      <c r="E338" s="9"/>
      <c r="F338" s="10"/>
      <c r="G338" s="295" t="s">
        <v>282</v>
      </c>
      <c r="H338" s="296"/>
      <c r="I338" s="295" t="s">
        <v>282</v>
      </c>
      <c r="J338" s="296"/>
      <c r="K338" s="295" t="s">
        <v>282</v>
      </c>
      <c r="L338" s="296"/>
      <c r="M338" s="295" t="s">
        <v>282</v>
      </c>
      <c r="N338" s="296"/>
      <c r="O338" s="295" t="s">
        <v>282</v>
      </c>
      <c r="P338" s="296"/>
      <c r="Q338" s="295" t="s">
        <v>282</v>
      </c>
      <c r="R338" s="296"/>
    </row>
    <row r="339" spans="3:18" ht="15.6">
      <c r="C339" s="23" t="s">
        <v>180</v>
      </c>
      <c r="D339" s="9"/>
      <c r="E339" s="9"/>
      <c r="F339" s="10"/>
      <c r="G339" s="295" t="s">
        <v>282</v>
      </c>
      <c r="H339" s="296"/>
      <c r="I339" s="295" t="s">
        <v>282</v>
      </c>
      <c r="J339" s="296"/>
      <c r="K339" s="295" t="s">
        <v>282</v>
      </c>
      <c r="L339" s="296"/>
      <c r="M339" s="295" t="s">
        <v>282</v>
      </c>
      <c r="N339" s="296"/>
      <c r="O339" s="295" t="s">
        <v>282</v>
      </c>
      <c r="P339" s="296"/>
      <c r="Q339" s="295" t="s">
        <v>282</v>
      </c>
      <c r="R339" s="296"/>
    </row>
    <row r="340" spans="3:18" ht="15.6">
      <c r="C340" s="23" t="s">
        <v>181</v>
      </c>
      <c r="D340" s="9"/>
      <c r="E340" s="9"/>
      <c r="F340" s="10"/>
      <c r="G340" s="295">
        <v>1</v>
      </c>
      <c r="H340" s="296"/>
      <c r="I340" s="295">
        <v>1</v>
      </c>
      <c r="J340" s="296"/>
      <c r="K340" s="295">
        <v>1</v>
      </c>
      <c r="L340" s="296"/>
      <c r="M340" s="295">
        <v>1</v>
      </c>
      <c r="N340" s="296"/>
      <c r="O340" s="295">
        <v>1</v>
      </c>
      <c r="P340" s="296"/>
      <c r="Q340" s="295">
        <v>1</v>
      </c>
      <c r="R340" s="296"/>
    </row>
    <row r="341" spans="3:18" ht="15.6">
      <c r="C341" s="23" t="s">
        <v>182</v>
      </c>
      <c r="D341" s="9"/>
      <c r="E341" s="9"/>
      <c r="F341" s="10"/>
      <c r="G341" s="295">
        <v>4</v>
      </c>
      <c r="H341" s="296"/>
      <c r="I341" s="295">
        <v>4</v>
      </c>
      <c r="J341" s="296"/>
      <c r="K341" s="295">
        <v>4</v>
      </c>
      <c r="L341" s="296"/>
      <c r="M341" s="295">
        <v>4</v>
      </c>
      <c r="N341" s="296"/>
      <c r="O341" s="295">
        <v>4</v>
      </c>
      <c r="P341" s="296"/>
      <c r="Q341" s="295">
        <v>4</v>
      </c>
      <c r="R341" s="296"/>
    </row>
    <row r="342" spans="3:18" ht="15.6">
      <c r="C342" s="23" t="s">
        <v>183</v>
      </c>
      <c r="D342" s="9"/>
      <c r="E342" s="9"/>
      <c r="F342" s="10"/>
      <c r="G342" s="295" t="s">
        <v>282</v>
      </c>
      <c r="H342" s="296"/>
      <c r="I342" s="295" t="s">
        <v>282</v>
      </c>
      <c r="J342" s="296"/>
      <c r="K342" s="295" t="s">
        <v>282</v>
      </c>
      <c r="L342" s="296"/>
      <c r="M342" s="295" t="s">
        <v>282</v>
      </c>
      <c r="N342" s="296"/>
      <c r="O342" s="295" t="s">
        <v>282</v>
      </c>
      <c r="P342" s="296"/>
      <c r="Q342" s="295" t="s">
        <v>282</v>
      </c>
      <c r="R342" s="296"/>
    </row>
    <row r="343" spans="3:18" ht="15.6">
      <c r="C343" s="23" t="s">
        <v>184</v>
      </c>
      <c r="D343" s="9"/>
      <c r="E343" s="9"/>
      <c r="F343" s="10"/>
      <c r="G343" s="295" t="s">
        <v>282</v>
      </c>
      <c r="H343" s="296"/>
      <c r="I343" s="295" t="s">
        <v>282</v>
      </c>
      <c r="J343" s="296"/>
      <c r="K343" s="295" t="s">
        <v>282</v>
      </c>
      <c r="L343" s="296"/>
      <c r="M343" s="295" t="s">
        <v>282</v>
      </c>
      <c r="N343" s="296"/>
      <c r="O343" s="295" t="s">
        <v>282</v>
      </c>
      <c r="P343" s="296"/>
      <c r="Q343" s="295" t="s">
        <v>282</v>
      </c>
      <c r="R343" s="296"/>
    </row>
    <row r="344" spans="3:18" ht="15.6">
      <c r="C344" s="4"/>
      <c r="D344" s="4"/>
      <c r="E344" s="4"/>
      <c r="F344" s="4"/>
      <c r="G344" s="4"/>
      <c r="H344" s="55" t="s">
        <v>601</v>
      </c>
    </row>
    <row r="345" spans="3:18" ht="15.6">
      <c r="C345" s="4" t="s">
        <v>454</v>
      </c>
      <c r="D345" s="4"/>
      <c r="E345" s="4"/>
      <c r="F345" s="4"/>
      <c r="G345" s="4"/>
      <c r="H345" s="55"/>
    </row>
    <row r="346" spans="3:18" ht="15.6">
      <c r="C346" s="4" t="s">
        <v>455</v>
      </c>
      <c r="D346" s="4"/>
      <c r="E346" s="4"/>
      <c r="F346" s="4"/>
      <c r="G346" s="4"/>
      <c r="H346" s="55"/>
    </row>
    <row r="348" spans="3:18" ht="15.6">
      <c r="C348" s="4" t="s">
        <v>301</v>
      </c>
      <c r="D348" s="4"/>
      <c r="E348" s="4"/>
      <c r="F348" s="4"/>
      <c r="G348" s="4"/>
      <c r="H348" s="4"/>
    </row>
    <row r="349" spans="3:18">
      <c r="C349" s="297" t="s">
        <v>185</v>
      </c>
      <c r="D349" s="297"/>
      <c r="E349" s="297"/>
      <c r="F349" s="297"/>
      <c r="G349" s="298">
        <v>2007</v>
      </c>
      <c r="H349" s="299"/>
      <c r="I349" s="300">
        <v>2008</v>
      </c>
      <c r="J349" s="301"/>
      <c r="K349" s="300">
        <v>2009</v>
      </c>
      <c r="L349" s="301"/>
      <c r="M349" s="300">
        <v>2010</v>
      </c>
      <c r="N349" s="301"/>
      <c r="O349" s="300">
        <v>2011</v>
      </c>
      <c r="P349" s="301"/>
      <c r="Q349" s="300">
        <v>2012</v>
      </c>
      <c r="R349" s="301"/>
    </row>
    <row r="350" spans="3:18" ht="15.6">
      <c r="C350" s="297"/>
      <c r="D350" s="297"/>
      <c r="E350" s="297"/>
      <c r="F350" s="297"/>
      <c r="G350" s="296" t="s">
        <v>105</v>
      </c>
      <c r="H350" s="302"/>
      <c r="I350" s="302" t="s">
        <v>105</v>
      </c>
      <c r="J350" s="302"/>
      <c r="K350" s="302" t="s">
        <v>105</v>
      </c>
      <c r="L350" s="302"/>
      <c r="M350" s="302" t="s">
        <v>105</v>
      </c>
      <c r="N350" s="302"/>
      <c r="O350" s="302" t="s">
        <v>105</v>
      </c>
      <c r="P350" s="302"/>
      <c r="Q350" s="302" t="s">
        <v>105</v>
      </c>
      <c r="R350" s="302"/>
    </row>
    <row r="351" spans="3:18" ht="15.6">
      <c r="C351" s="23" t="s">
        <v>186</v>
      </c>
      <c r="D351" s="9"/>
      <c r="E351" s="9"/>
      <c r="F351" s="10"/>
      <c r="G351" s="295" t="s">
        <v>282</v>
      </c>
      <c r="H351" s="296"/>
      <c r="I351" s="295" t="s">
        <v>282</v>
      </c>
      <c r="J351" s="296"/>
      <c r="K351" s="295" t="s">
        <v>282</v>
      </c>
      <c r="L351" s="296"/>
      <c r="M351" s="295" t="s">
        <v>282</v>
      </c>
      <c r="N351" s="296"/>
      <c r="O351" s="295" t="s">
        <v>282</v>
      </c>
      <c r="P351" s="296"/>
      <c r="Q351" s="295" t="s">
        <v>282</v>
      </c>
      <c r="R351" s="296"/>
    </row>
    <row r="352" spans="3:18" ht="15.6">
      <c r="C352" s="23" t="s">
        <v>187</v>
      </c>
      <c r="D352" s="9"/>
      <c r="E352" s="9"/>
      <c r="F352" s="10"/>
      <c r="G352" s="295" t="s">
        <v>282</v>
      </c>
      <c r="H352" s="296"/>
      <c r="I352" s="295" t="s">
        <v>282</v>
      </c>
      <c r="J352" s="296"/>
      <c r="K352" s="295" t="s">
        <v>282</v>
      </c>
      <c r="L352" s="296"/>
      <c r="M352" s="295" t="s">
        <v>282</v>
      </c>
      <c r="N352" s="296"/>
      <c r="O352" s="295" t="s">
        <v>282</v>
      </c>
      <c r="P352" s="296"/>
      <c r="Q352" s="295" t="s">
        <v>282</v>
      </c>
      <c r="R352" s="296"/>
    </row>
    <row r="353" spans="3:18" ht="15.6">
      <c r="C353" s="23" t="s">
        <v>188</v>
      </c>
      <c r="D353" s="9"/>
      <c r="E353" s="9"/>
      <c r="F353" s="10"/>
      <c r="G353" s="295">
        <v>1</v>
      </c>
      <c r="H353" s="296"/>
      <c r="I353" s="295">
        <v>1</v>
      </c>
      <c r="J353" s="296"/>
      <c r="K353" s="295">
        <v>1</v>
      </c>
      <c r="L353" s="296"/>
      <c r="M353" s="295">
        <v>1</v>
      </c>
      <c r="N353" s="296"/>
      <c r="O353" s="295">
        <v>1</v>
      </c>
      <c r="P353" s="296"/>
      <c r="Q353" s="295">
        <v>1</v>
      </c>
      <c r="R353" s="296"/>
    </row>
    <row r="354" spans="3:18" ht="15.6">
      <c r="C354" s="23" t="s">
        <v>189</v>
      </c>
      <c r="D354" s="9"/>
      <c r="E354" s="9"/>
      <c r="F354" s="10"/>
      <c r="G354" s="295">
        <v>3</v>
      </c>
      <c r="H354" s="296"/>
      <c r="I354" s="295">
        <v>3</v>
      </c>
      <c r="J354" s="296"/>
      <c r="K354" s="295">
        <v>3</v>
      </c>
      <c r="L354" s="296"/>
      <c r="M354" s="295">
        <v>3</v>
      </c>
      <c r="N354" s="296"/>
      <c r="O354" s="295">
        <v>3</v>
      </c>
      <c r="P354" s="296"/>
      <c r="Q354" s="295">
        <v>3</v>
      </c>
      <c r="R354" s="296"/>
    </row>
    <row r="355" spans="3:18" ht="15.6">
      <c r="C355" s="23" t="s">
        <v>190</v>
      </c>
      <c r="D355" s="9"/>
      <c r="E355" s="9"/>
      <c r="F355" s="10"/>
      <c r="G355" s="295" t="s">
        <v>282</v>
      </c>
      <c r="H355" s="296"/>
      <c r="I355" s="295" t="s">
        <v>282</v>
      </c>
      <c r="J355" s="296"/>
      <c r="K355" s="295" t="s">
        <v>282</v>
      </c>
      <c r="L355" s="296"/>
      <c r="M355" s="295">
        <v>3</v>
      </c>
      <c r="N355" s="296"/>
      <c r="O355" s="295">
        <v>3</v>
      </c>
      <c r="P355" s="296"/>
      <c r="Q355" s="295">
        <v>3</v>
      </c>
      <c r="R355" s="296"/>
    </row>
    <row r="356" spans="3:18" ht="15.6">
      <c r="C356" s="4"/>
      <c r="D356" s="4"/>
      <c r="E356" s="4"/>
      <c r="F356" s="4"/>
      <c r="G356" s="4"/>
      <c r="H356" s="4"/>
    </row>
    <row r="357" spans="3:18" ht="15.6">
      <c r="C357" s="4"/>
      <c r="D357" s="4"/>
      <c r="E357" s="4"/>
      <c r="F357" s="4"/>
      <c r="G357" s="4"/>
      <c r="H357" s="4"/>
    </row>
    <row r="358" spans="3:18" ht="15.6">
      <c r="C358" s="4" t="s">
        <v>302</v>
      </c>
      <c r="D358" s="4"/>
      <c r="E358" s="4"/>
      <c r="F358" s="4"/>
      <c r="G358" s="4"/>
      <c r="H358" s="4"/>
    </row>
    <row r="359" spans="3:18" ht="15" customHeight="1">
      <c r="C359" s="303" t="s">
        <v>226</v>
      </c>
      <c r="D359" s="304"/>
      <c r="E359" s="304"/>
      <c r="F359" s="304"/>
      <c r="G359" s="304"/>
      <c r="H359" s="304"/>
      <c r="I359" s="305"/>
      <c r="J359" s="72">
        <v>2007</v>
      </c>
      <c r="K359" s="69">
        <v>2008</v>
      </c>
      <c r="L359" s="69">
        <v>2009</v>
      </c>
      <c r="M359" s="69">
        <v>2010</v>
      </c>
      <c r="N359" s="69">
        <v>2011</v>
      </c>
      <c r="O359" s="69">
        <v>2012</v>
      </c>
    </row>
    <row r="360" spans="3:18" ht="15.6">
      <c r="C360" s="306"/>
      <c r="D360" s="307"/>
      <c r="E360" s="307"/>
      <c r="F360" s="307"/>
      <c r="G360" s="307"/>
      <c r="H360" s="307"/>
      <c r="I360" s="308"/>
      <c r="J360" s="66" t="s">
        <v>34</v>
      </c>
      <c r="K360" s="67" t="s">
        <v>34</v>
      </c>
      <c r="L360" s="67" t="s">
        <v>34</v>
      </c>
      <c r="M360" s="67" t="s">
        <v>34</v>
      </c>
      <c r="N360" s="67" t="s">
        <v>34</v>
      </c>
      <c r="O360" s="67" t="s">
        <v>34</v>
      </c>
    </row>
    <row r="361" spans="3:18" ht="15.6">
      <c r="C361" s="19" t="s">
        <v>191</v>
      </c>
      <c r="D361" s="9"/>
      <c r="E361" s="9"/>
      <c r="F361" s="9"/>
      <c r="G361" s="9"/>
      <c r="H361" s="75"/>
      <c r="I361" s="76"/>
      <c r="J361" s="45">
        <v>1444</v>
      </c>
      <c r="K361" s="45">
        <v>1433</v>
      </c>
      <c r="L361" s="45">
        <v>1445</v>
      </c>
      <c r="M361" s="45">
        <v>1557</v>
      </c>
      <c r="N361" s="45">
        <v>1567</v>
      </c>
      <c r="O361" s="45">
        <v>1567</v>
      </c>
    </row>
    <row r="362" spans="3:18" ht="15.6">
      <c r="C362" s="19" t="s">
        <v>192</v>
      </c>
      <c r="D362" s="9"/>
      <c r="E362" s="9"/>
      <c r="F362" s="9"/>
      <c r="G362" s="9"/>
      <c r="H362" s="75"/>
      <c r="I362" s="76"/>
      <c r="J362" s="45" t="s">
        <v>282</v>
      </c>
      <c r="K362" s="45" t="s">
        <v>282</v>
      </c>
      <c r="L362" s="45" t="s">
        <v>282</v>
      </c>
      <c r="M362" s="45">
        <v>8</v>
      </c>
      <c r="N362" s="45">
        <v>7</v>
      </c>
      <c r="O362" s="45">
        <v>7</v>
      </c>
    </row>
    <row r="363" spans="3:18" ht="15.6">
      <c r="C363" s="19" t="s">
        <v>193</v>
      </c>
      <c r="D363" s="9"/>
      <c r="E363" s="9"/>
      <c r="F363" s="9"/>
      <c r="G363" s="9"/>
      <c r="H363" s="75"/>
      <c r="I363" s="76"/>
      <c r="J363" s="45" t="s">
        <v>282</v>
      </c>
      <c r="K363" s="45" t="s">
        <v>282</v>
      </c>
      <c r="L363" s="45" t="s">
        <v>282</v>
      </c>
      <c r="M363" s="45" t="s">
        <v>282</v>
      </c>
      <c r="N363" s="45" t="s">
        <v>282</v>
      </c>
      <c r="O363" s="45" t="s">
        <v>282</v>
      </c>
    </row>
    <row r="364" spans="3:18" ht="15.6">
      <c r="C364" s="314" t="s">
        <v>194</v>
      </c>
      <c r="D364" s="315"/>
      <c r="E364" s="315"/>
      <c r="F364" s="315"/>
      <c r="G364" s="315"/>
      <c r="H364" s="75"/>
      <c r="I364" s="76"/>
      <c r="J364" s="45"/>
      <c r="K364" s="45"/>
      <c r="L364" s="45"/>
      <c r="M364" s="45">
        <v>1088</v>
      </c>
      <c r="N364" s="45">
        <v>1088</v>
      </c>
      <c r="O364" s="45">
        <v>1088</v>
      </c>
    </row>
    <row r="365" spans="3:18" ht="15.6">
      <c r="C365" s="19" t="s">
        <v>195</v>
      </c>
      <c r="D365" s="9"/>
      <c r="E365" s="9"/>
      <c r="F365" s="9"/>
      <c r="G365" s="9"/>
      <c r="H365" s="75"/>
      <c r="I365" s="76"/>
      <c r="J365" s="45" t="s">
        <v>282</v>
      </c>
      <c r="K365" s="45" t="s">
        <v>282</v>
      </c>
      <c r="L365" s="45" t="s">
        <v>282</v>
      </c>
      <c r="M365" s="45" t="s">
        <v>282</v>
      </c>
      <c r="N365" s="45" t="s">
        <v>282</v>
      </c>
      <c r="O365" s="45" t="s">
        <v>282</v>
      </c>
    </row>
    <row r="366" spans="3:18" ht="15.6">
      <c r="C366" s="19" t="s">
        <v>196</v>
      </c>
      <c r="D366" s="9"/>
      <c r="E366" s="9"/>
      <c r="F366" s="9"/>
      <c r="G366" s="9"/>
      <c r="H366" s="75"/>
      <c r="I366" s="76"/>
      <c r="J366" s="45"/>
      <c r="K366" s="45"/>
      <c r="L366" s="45"/>
      <c r="M366" s="45">
        <v>143</v>
      </c>
      <c r="N366" s="45">
        <v>143</v>
      </c>
      <c r="O366" s="45">
        <v>143</v>
      </c>
    </row>
    <row r="367" spans="3:18" ht="15.6">
      <c r="C367" s="19" t="s">
        <v>197</v>
      </c>
      <c r="D367" s="9"/>
      <c r="E367" s="9"/>
      <c r="F367" s="9"/>
      <c r="G367" s="9"/>
      <c r="H367" s="75"/>
      <c r="I367" s="76"/>
      <c r="J367" s="45"/>
      <c r="K367" s="45"/>
      <c r="L367" s="45"/>
      <c r="M367" s="45">
        <v>1399</v>
      </c>
      <c r="N367" s="45">
        <v>1399</v>
      </c>
      <c r="O367" s="45">
        <v>1399</v>
      </c>
    </row>
    <row r="368" spans="3:18" ht="15.6">
      <c r="C368" s="19" t="s">
        <v>198</v>
      </c>
      <c r="D368" s="9"/>
      <c r="E368" s="9"/>
      <c r="F368" s="9"/>
      <c r="G368" s="9"/>
      <c r="H368" s="75"/>
      <c r="I368" s="76"/>
      <c r="J368" s="45"/>
      <c r="K368" s="45"/>
      <c r="L368" s="45"/>
      <c r="M368" s="45">
        <v>6</v>
      </c>
      <c r="N368" s="45">
        <v>6</v>
      </c>
      <c r="O368" s="45">
        <v>6</v>
      </c>
    </row>
    <row r="369" spans="3:18" ht="15.6">
      <c r="C369" s="4"/>
      <c r="D369" s="4"/>
      <c r="E369" s="4"/>
      <c r="F369" s="4"/>
      <c r="G369" s="4"/>
      <c r="H369" s="55" t="s">
        <v>601</v>
      </c>
    </row>
    <row r="370" spans="3:18" ht="15.6">
      <c r="C370" s="4" t="s">
        <v>456</v>
      </c>
      <c r="D370" s="4"/>
      <c r="E370" s="4"/>
      <c r="F370" s="4"/>
      <c r="G370" s="4"/>
      <c r="H370" s="55"/>
    </row>
    <row r="371" spans="3:18" ht="15.6">
      <c r="C371" s="4" t="s">
        <v>457</v>
      </c>
      <c r="D371" s="4"/>
      <c r="E371" s="4"/>
      <c r="F371" s="4"/>
      <c r="G371" s="4"/>
      <c r="H371" s="55"/>
    </row>
    <row r="378" spans="3:18" ht="15.6">
      <c r="C378" s="4" t="s">
        <v>275</v>
      </c>
      <c r="D378" s="4"/>
      <c r="E378" s="4"/>
      <c r="F378" s="4"/>
      <c r="G378" s="4"/>
      <c r="H378" s="4"/>
    </row>
    <row r="379" spans="3:18" ht="15.6">
      <c r="C379" s="4" t="s">
        <v>303</v>
      </c>
      <c r="D379" s="4"/>
      <c r="E379" s="4"/>
      <c r="F379" s="4"/>
      <c r="G379" s="4"/>
      <c r="H379" s="4"/>
    </row>
    <row r="380" spans="3:18" ht="15.75" customHeight="1">
      <c r="C380" s="303" t="s">
        <v>205</v>
      </c>
      <c r="D380" s="304"/>
      <c r="E380" s="304"/>
      <c r="F380" s="305"/>
      <c r="G380" s="298">
        <v>2007</v>
      </c>
      <c r="H380" s="299"/>
      <c r="I380" s="300">
        <v>2008</v>
      </c>
      <c r="J380" s="301"/>
      <c r="K380" s="300">
        <v>2009</v>
      </c>
      <c r="L380" s="301"/>
      <c r="M380" s="300">
        <v>2010</v>
      </c>
      <c r="N380" s="301"/>
      <c r="O380" s="300">
        <v>2011</v>
      </c>
      <c r="P380" s="301"/>
      <c r="Q380" s="300">
        <v>2012</v>
      </c>
      <c r="R380" s="301"/>
    </row>
    <row r="381" spans="3:18" ht="15.6">
      <c r="C381" s="306"/>
      <c r="D381" s="307"/>
      <c r="E381" s="307"/>
      <c r="F381" s="308"/>
      <c r="G381" s="62" t="s">
        <v>34</v>
      </c>
      <c r="H381" s="67" t="s">
        <v>488</v>
      </c>
      <c r="I381" s="67" t="s">
        <v>34</v>
      </c>
      <c r="J381" s="67" t="s">
        <v>488</v>
      </c>
      <c r="K381" s="67" t="s">
        <v>34</v>
      </c>
      <c r="L381" s="67" t="s">
        <v>488</v>
      </c>
      <c r="M381" s="67" t="s">
        <v>34</v>
      </c>
      <c r="N381" s="67" t="s">
        <v>488</v>
      </c>
      <c r="O381" s="67" t="s">
        <v>34</v>
      </c>
      <c r="P381" s="67" t="s">
        <v>488</v>
      </c>
      <c r="Q381" s="67" t="s">
        <v>34</v>
      </c>
      <c r="R381" s="67" t="s">
        <v>488</v>
      </c>
    </row>
    <row r="382" spans="3:18" ht="15.6">
      <c r="C382" s="50" t="s">
        <v>199</v>
      </c>
      <c r="D382" s="9"/>
      <c r="E382" s="9"/>
      <c r="F382" s="10"/>
      <c r="G382" s="6">
        <v>362</v>
      </c>
      <c r="H382" s="49">
        <f>G382/1444*100</f>
        <v>25.069252077562325</v>
      </c>
      <c r="I382" s="6">
        <v>357</v>
      </c>
      <c r="J382" s="49">
        <f>I382/1433*100</f>
        <v>24.912770411723656</v>
      </c>
      <c r="K382" s="6">
        <v>357</v>
      </c>
      <c r="L382" s="49">
        <f>K382/1445*100</f>
        <v>24.705882352941178</v>
      </c>
      <c r="M382" s="6">
        <v>372</v>
      </c>
      <c r="N382" s="49">
        <f>M382/1567*100</f>
        <v>23.739629865985961</v>
      </c>
      <c r="O382" s="6">
        <v>372</v>
      </c>
      <c r="P382" s="49">
        <f>O382/1567*100</f>
        <v>23.739629865985961</v>
      </c>
      <c r="Q382" s="6">
        <v>372</v>
      </c>
      <c r="R382" s="49">
        <f>Q382/1567*100</f>
        <v>23.739629865985961</v>
      </c>
    </row>
    <row r="383" spans="3:18" ht="15.6">
      <c r="C383" s="50" t="s">
        <v>200</v>
      </c>
      <c r="D383" s="9"/>
      <c r="E383" s="9"/>
      <c r="F383" s="10"/>
      <c r="G383" s="6">
        <v>327</v>
      </c>
      <c r="H383" s="49">
        <f t="shared" ref="H383:H386" si="60">G383/1444*100</f>
        <v>22.645429362880886</v>
      </c>
      <c r="I383" s="6">
        <v>321</v>
      </c>
      <c r="J383" s="49">
        <f t="shared" ref="J383:J386" si="61">I383/1433*100</f>
        <v>22.400558269364968</v>
      </c>
      <c r="K383" s="6">
        <v>333</v>
      </c>
      <c r="L383" s="49">
        <f t="shared" ref="L383:L386" si="62">K383/1445*100</f>
        <v>23.044982698961938</v>
      </c>
      <c r="M383" s="6">
        <v>643</v>
      </c>
      <c r="N383" s="49">
        <f t="shared" ref="N383:N386" si="63">M383/1567*100</f>
        <v>41.033822590938094</v>
      </c>
      <c r="O383" s="6">
        <v>643</v>
      </c>
      <c r="P383" s="49">
        <f t="shared" ref="P383:P386" si="64">O383/1567*100</f>
        <v>41.033822590938094</v>
      </c>
      <c r="Q383" s="6">
        <v>643</v>
      </c>
      <c r="R383" s="49">
        <f t="shared" ref="R383:R386" si="65">Q383/1567*100</f>
        <v>41.033822590938094</v>
      </c>
    </row>
    <row r="384" spans="3:18" ht="15.6">
      <c r="C384" s="50" t="s">
        <v>201</v>
      </c>
      <c r="D384" s="9"/>
      <c r="E384" s="9"/>
      <c r="F384" s="10"/>
      <c r="G384" s="6">
        <v>348</v>
      </c>
      <c r="H384" s="49">
        <f t="shared" si="60"/>
        <v>24.099722991689752</v>
      </c>
      <c r="I384" s="6">
        <v>348</v>
      </c>
      <c r="J384" s="49">
        <f t="shared" si="61"/>
        <v>24.284717376133987</v>
      </c>
      <c r="K384" s="6">
        <v>348</v>
      </c>
      <c r="L384" s="49">
        <f t="shared" si="62"/>
        <v>24.083044982698961</v>
      </c>
      <c r="M384" s="6">
        <v>361</v>
      </c>
      <c r="N384" s="49">
        <f t="shared" si="63"/>
        <v>23.037651563497128</v>
      </c>
      <c r="O384" s="6">
        <v>361</v>
      </c>
      <c r="P384" s="49">
        <f t="shared" si="64"/>
        <v>23.037651563497128</v>
      </c>
      <c r="Q384" s="6">
        <v>361</v>
      </c>
      <c r="R384" s="49">
        <f t="shared" si="65"/>
        <v>23.037651563497128</v>
      </c>
    </row>
    <row r="385" spans="3:18" ht="15.6">
      <c r="C385" s="50" t="s">
        <v>202</v>
      </c>
      <c r="D385" s="9"/>
      <c r="E385" s="9"/>
      <c r="F385" s="10"/>
      <c r="G385" s="6">
        <v>274</v>
      </c>
      <c r="H385" s="49">
        <f t="shared" si="60"/>
        <v>18.97506925207756</v>
      </c>
      <c r="I385" s="6">
        <v>274</v>
      </c>
      <c r="J385" s="49">
        <f t="shared" si="61"/>
        <v>19.120725750174458</v>
      </c>
      <c r="K385" s="6">
        <v>274</v>
      </c>
      <c r="L385" s="49">
        <f t="shared" si="62"/>
        <v>18.961937716262973</v>
      </c>
      <c r="M385" s="6">
        <v>162</v>
      </c>
      <c r="N385" s="49">
        <f t="shared" si="63"/>
        <v>10.338225909380983</v>
      </c>
      <c r="O385" s="6">
        <v>162</v>
      </c>
      <c r="P385" s="49">
        <f t="shared" si="64"/>
        <v>10.338225909380983</v>
      </c>
      <c r="Q385" s="6">
        <v>162</v>
      </c>
      <c r="R385" s="49">
        <f t="shared" si="65"/>
        <v>10.338225909380983</v>
      </c>
    </row>
    <row r="386" spans="3:18" ht="15.6">
      <c r="C386" s="50" t="s">
        <v>203</v>
      </c>
      <c r="D386" s="9"/>
      <c r="E386" s="9"/>
      <c r="F386" s="10"/>
      <c r="G386" s="6">
        <v>133</v>
      </c>
      <c r="H386" s="49">
        <f t="shared" si="60"/>
        <v>9.2105263157894726</v>
      </c>
      <c r="I386" s="6">
        <v>133</v>
      </c>
      <c r="J386" s="49">
        <f t="shared" si="61"/>
        <v>9.2812281926029314</v>
      </c>
      <c r="K386" s="6">
        <v>133</v>
      </c>
      <c r="L386" s="49">
        <f t="shared" si="62"/>
        <v>9.2041522491349479</v>
      </c>
      <c r="M386" s="6">
        <v>29</v>
      </c>
      <c r="N386" s="49">
        <f t="shared" si="63"/>
        <v>1.8506700701978303</v>
      </c>
      <c r="O386" s="6">
        <v>29</v>
      </c>
      <c r="P386" s="49">
        <f t="shared" si="64"/>
        <v>1.8506700701978303</v>
      </c>
      <c r="Q386" s="6">
        <v>29</v>
      </c>
      <c r="R386" s="49">
        <f t="shared" si="65"/>
        <v>1.8506700701978303</v>
      </c>
    </row>
    <row r="387" spans="3:18" ht="15.6">
      <c r="C387" s="295" t="s">
        <v>204</v>
      </c>
      <c r="D387" s="311"/>
      <c r="E387" s="311"/>
      <c r="F387" s="296"/>
      <c r="G387" s="6">
        <f t="shared" ref="G387:P387" si="66">SUM(G382:G386)</f>
        <v>1444</v>
      </c>
      <c r="H387" s="49">
        <f t="shared" si="66"/>
        <v>100</v>
      </c>
      <c r="I387" s="6">
        <f t="shared" si="66"/>
        <v>1433</v>
      </c>
      <c r="J387" s="49">
        <f t="shared" si="66"/>
        <v>100</v>
      </c>
      <c r="K387" s="6">
        <f t="shared" si="66"/>
        <v>1445</v>
      </c>
      <c r="L387" s="49">
        <f t="shared" si="66"/>
        <v>100</v>
      </c>
      <c r="M387" s="6">
        <f>SUM(M382:M386)</f>
        <v>1567</v>
      </c>
      <c r="N387" s="49">
        <f>SUM(N382:N386)</f>
        <v>99.999999999999986</v>
      </c>
      <c r="O387" s="6">
        <f t="shared" si="66"/>
        <v>1567</v>
      </c>
      <c r="P387" s="49">
        <f t="shared" si="66"/>
        <v>99.999999999999986</v>
      </c>
      <c r="Q387" s="6">
        <f t="shared" ref="Q387:R387" si="67">SUM(Q382:Q386)</f>
        <v>1567</v>
      </c>
      <c r="R387" s="49">
        <f t="shared" si="67"/>
        <v>99.999999999999986</v>
      </c>
    </row>
    <row r="388" spans="3:18" ht="15.6">
      <c r="C388" s="4"/>
      <c r="D388" s="4"/>
      <c r="E388" s="4"/>
      <c r="F388" s="4"/>
      <c r="G388" s="4"/>
      <c r="H388" s="55" t="s">
        <v>601</v>
      </c>
    </row>
    <row r="389" spans="3:18" ht="15.6">
      <c r="C389" s="4" t="s">
        <v>458</v>
      </c>
      <c r="D389" s="4"/>
      <c r="E389" s="4"/>
      <c r="F389" s="4"/>
      <c r="G389" s="4"/>
      <c r="H389" s="55"/>
    </row>
    <row r="390" spans="3:18" ht="15.6">
      <c r="C390" s="4" t="s">
        <v>459</v>
      </c>
      <c r="D390" s="4"/>
      <c r="E390" s="4"/>
      <c r="F390" s="4"/>
      <c r="G390" s="4"/>
      <c r="H390" s="55"/>
    </row>
    <row r="391" spans="3:18" ht="15.6">
      <c r="C391" s="4"/>
      <c r="D391" s="4"/>
      <c r="E391" s="4"/>
      <c r="F391" s="4"/>
      <c r="G391" s="4"/>
      <c r="H391" s="55"/>
    </row>
    <row r="392" spans="3:18" ht="15.6">
      <c r="C392" s="4" t="s">
        <v>304</v>
      </c>
      <c r="D392" s="4"/>
      <c r="E392" s="4"/>
      <c r="F392" s="4"/>
      <c r="G392" s="4"/>
      <c r="H392" s="4"/>
    </row>
    <row r="393" spans="3:18" ht="15.75" customHeight="1">
      <c r="C393" s="303" t="s">
        <v>206</v>
      </c>
      <c r="D393" s="304"/>
      <c r="E393" s="305"/>
      <c r="F393" s="298">
        <v>2007</v>
      </c>
      <c r="G393" s="299"/>
      <c r="H393" s="300">
        <v>2008</v>
      </c>
      <c r="I393" s="301"/>
      <c r="J393" s="300">
        <v>2009</v>
      </c>
      <c r="K393" s="301"/>
      <c r="L393" s="300">
        <v>2010</v>
      </c>
      <c r="M393" s="301"/>
      <c r="N393" s="300">
        <v>2011</v>
      </c>
      <c r="O393" s="301"/>
      <c r="P393" s="300">
        <v>2012</v>
      </c>
      <c r="Q393" s="301"/>
    </row>
    <row r="394" spans="3:18" ht="15.6">
      <c r="C394" s="320"/>
      <c r="D394" s="321"/>
      <c r="E394" s="322"/>
      <c r="F394" s="295" t="s">
        <v>207</v>
      </c>
      <c r="G394" s="296"/>
      <c r="H394" s="295" t="s">
        <v>207</v>
      </c>
      <c r="I394" s="296"/>
      <c r="J394" s="295" t="s">
        <v>207</v>
      </c>
      <c r="K394" s="296"/>
      <c r="L394" s="295" t="s">
        <v>207</v>
      </c>
      <c r="M394" s="296"/>
      <c r="N394" s="295" t="s">
        <v>207</v>
      </c>
      <c r="O394" s="296"/>
      <c r="P394" s="295" t="s">
        <v>207</v>
      </c>
      <c r="Q394" s="296"/>
    </row>
    <row r="395" spans="3:18" ht="26.4">
      <c r="C395" s="306"/>
      <c r="D395" s="307"/>
      <c r="E395" s="308"/>
      <c r="F395" s="13" t="s">
        <v>208</v>
      </c>
      <c r="G395" s="13" t="s">
        <v>209</v>
      </c>
      <c r="H395" s="13" t="s">
        <v>208</v>
      </c>
      <c r="I395" s="13" t="s">
        <v>209</v>
      </c>
      <c r="J395" s="13" t="s">
        <v>208</v>
      </c>
      <c r="K395" s="13" t="s">
        <v>209</v>
      </c>
      <c r="L395" s="13" t="s">
        <v>208</v>
      </c>
      <c r="M395" s="13" t="s">
        <v>209</v>
      </c>
      <c r="N395" s="13" t="s">
        <v>208</v>
      </c>
      <c r="O395" s="13" t="s">
        <v>209</v>
      </c>
      <c r="P395" s="13" t="s">
        <v>208</v>
      </c>
      <c r="Q395" s="13" t="s">
        <v>209</v>
      </c>
    </row>
    <row r="396" spans="3:18" ht="15.6">
      <c r="C396" s="19" t="s">
        <v>199</v>
      </c>
      <c r="D396" s="9"/>
      <c r="E396" s="10"/>
      <c r="F396" s="41">
        <v>218</v>
      </c>
      <c r="G396" s="41">
        <v>94</v>
      </c>
      <c r="H396" s="41">
        <v>205</v>
      </c>
      <c r="I396" s="41">
        <v>88</v>
      </c>
      <c r="J396" s="41">
        <v>205</v>
      </c>
      <c r="K396" s="41">
        <v>88</v>
      </c>
      <c r="L396" s="41">
        <v>544</v>
      </c>
      <c r="M396" s="41">
        <v>53</v>
      </c>
      <c r="N396" s="41">
        <v>544</v>
      </c>
      <c r="O396" s="41">
        <v>53</v>
      </c>
      <c r="P396" s="41">
        <v>544</v>
      </c>
      <c r="Q396" s="41">
        <v>53</v>
      </c>
    </row>
    <row r="397" spans="3:18" ht="15.6">
      <c r="C397" s="19" t="s">
        <v>200</v>
      </c>
      <c r="D397" s="9"/>
      <c r="E397" s="10"/>
      <c r="F397" s="41">
        <v>279</v>
      </c>
      <c r="G397" s="41">
        <v>32</v>
      </c>
      <c r="H397" s="41">
        <v>285</v>
      </c>
      <c r="I397" s="41">
        <v>36</v>
      </c>
      <c r="J397" s="41">
        <v>285</v>
      </c>
      <c r="K397" s="41">
        <v>36</v>
      </c>
      <c r="L397" s="41">
        <v>503</v>
      </c>
      <c r="M397" s="41">
        <v>41</v>
      </c>
      <c r="N397" s="41">
        <v>503</v>
      </c>
      <c r="O397" s="41">
        <v>41</v>
      </c>
      <c r="P397" s="41">
        <v>503</v>
      </c>
      <c r="Q397" s="41">
        <v>41</v>
      </c>
    </row>
    <row r="398" spans="3:18" ht="15.6">
      <c r="C398" s="19" t="s">
        <v>201</v>
      </c>
      <c r="D398" s="9"/>
      <c r="E398" s="10"/>
      <c r="F398" s="41">
        <v>307</v>
      </c>
      <c r="G398" s="41">
        <v>16</v>
      </c>
      <c r="H398" s="41">
        <v>311</v>
      </c>
      <c r="I398" s="41">
        <v>18</v>
      </c>
      <c r="J398" s="41">
        <v>311</v>
      </c>
      <c r="K398" s="41">
        <v>18</v>
      </c>
      <c r="L398" s="41">
        <v>318</v>
      </c>
      <c r="M398" s="41">
        <v>54</v>
      </c>
      <c r="N398" s="41">
        <v>318</v>
      </c>
      <c r="O398" s="41">
        <v>54</v>
      </c>
      <c r="P398" s="41">
        <v>318</v>
      </c>
      <c r="Q398" s="41">
        <v>54</v>
      </c>
    </row>
    <row r="399" spans="3:18" ht="15.6">
      <c r="C399" s="19" t="s">
        <v>202</v>
      </c>
      <c r="D399" s="9"/>
      <c r="E399" s="10"/>
      <c r="F399" s="41">
        <v>231</v>
      </c>
      <c r="G399" s="41">
        <v>11</v>
      </c>
      <c r="H399" s="41">
        <v>274</v>
      </c>
      <c r="I399" s="41">
        <v>11</v>
      </c>
      <c r="J399" s="41">
        <v>274</v>
      </c>
      <c r="K399" s="41">
        <v>11</v>
      </c>
      <c r="L399" s="41">
        <v>23</v>
      </c>
      <c r="M399" s="41">
        <v>1</v>
      </c>
      <c r="N399" s="41">
        <v>23</v>
      </c>
      <c r="O399" s="41">
        <v>1</v>
      </c>
      <c r="P399" s="41">
        <v>23</v>
      </c>
      <c r="Q399" s="41">
        <v>1</v>
      </c>
    </row>
    <row r="400" spans="3:18" ht="15.6">
      <c r="C400" s="19" t="s">
        <v>203</v>
      </c>
      <c r="D400" s="9"/>
      <c r="E400" s="10"/>
      <c r="F400" s="41">
        <v>106</v>
      </c>
      <c r="G400" s="41">
        <v>9</v>
      </c>
      <c r="H400" s="41">
        <v>133</v>
      </c>
      <c r="I400" s="41">
        <v>9</v>
      </c>
      <c r="J400" s="41">
        <v>133</v>
      </c>
      <c r="K400" s="41">
        <v>9</v>
      </c>
      <c r="L400" s="41">
        <v>0</v>
      </c>
      <c r="M400" s="41">
        <v>0</v>
      </c>
      <c r="N400" s="41">
        <v>0</v>
      </c>
      <c r="O400" s="41">
        <v>0</v>
      </c>
      <c r="P400" s="41">
        <v>0</v>
      </c>
      <c r="Q400" s="41">
        <v>0</v>
      </c>
    </row>
    <row r="401" spans="3:18" ht="15.6">
      <c r="C401" s="295" t="s">
        <v>204</v>
      </c>
      <c r="D401" s="311"/>
      <c r="E401" s="296"/>
      <c r="F401" s="41">
        <f t="shared" ref="F401:O401" si="68">SUM(F396:F400)</f>
        <v>1141</v>
      </c>
      <c r="G401" s="41">
        <f t="shared" si="68"/>
        <v>162</v>
      </c>
      <c r="H401" s="41">
        <f t="shared" si="68"/>
        <v>1208</v>
      </c>
      <c r="I401" s="41">
        <f t="shared" si="68"/>
        <v>162</v>
      </c>
      <c r="J401" s="41">
        <f t="shared" si="68"/>
        <v>1208</v>
      </c>
      <c r="K401" s="41">
        <f t="shared" si="68"/>
        <v>162</v>
      </c>
      <c r="L401" s="41">
        <f>SUM(L396:L400)</f>
        <v>1388</v>
      </c>
      <c r="M401" s="41">
        <f>SUM(M396:M400)</f>
        <v>149</v>
      </c>
      <c r="N401" s="41">
        <f t="shared" si="68"/>
        <v>1388</v>
      </c>
      <c r="O401" s="41">
        <f t="shared" si="68"/>
        <v>149</v>
      </c>
      <c r="P401" s="41">
        <f t="shared" ref="P401:Q401" si="69">SUM(P396:P400)</f>
        <v>1388</v>
      </c>
      <c r="Q401" s="41">
        <f t="shared" si="69"/>
        <v>149</v>
      </c>
    </row>
    <row r="402" spans="3:18" ht="15.6">
      <c r="C402" s="4"/>
      <c r="D402" s="4"/>
      <c r="E402" s="4"/>
      <c r="F402" s="4"/>
      <c r="G402" s="4"/>
      <c r="H402" s="55" t="s">
        <v>601</v>
      </c>
    </row>
    <row r="403" spans="3:18" ht="15.6">
      <c r="C403" s="4" t="s">
        <v>460</v>
      </c>
      <c r="D403" s="4"/>
      <c r="E403" s="4"/>
      <c r="F403" s="4"/>
      <c r="G403" s="4"/>
      <c r="H403" s="4"/>
    </row>
    <row r="404" spans="3:18" ht="15.6">
      <c r="C404" s="4" t="s">
        <v>461</v>
      </c>
      <c r="D404" s="4"/>
      <c r="E404" s="4"/>
      <c r="F404" s="4"/>
      <c r="G404" s="4"/>
      <c r="H404" s="4"/>
    </row>
    <row r="405" spans="3:18" ht="15.6">
      <c r="C405" s="4" t="s">
        <v>462</v>
      </c>
      <c r="D405" s="4"/>
      <c r="E405" s="4"/>
      <c r="F405" s="4"/>
      <c r="G405" s="4"/>
      <c r="H405" s="4"/>
    </row>
    <row r="408" spans="3:18" ht="15.6">
      <c r="C408" s="4" t="s">
        <v>305</v>
      </c>
      <c r="D408" s="4"/>
      <c r="E408" s="4"/>
      <c r="F408" s="4"/>
      <c r="G408" s="4"/>
      <c r="H408" s="4"/>
    </row>
    <row r="409" spans="3:18" ht="15.75" customHeight="1">
      <c r="C409" s="303" t="s">
        <v>210</v>
      </c>
      <c r="D409" s="304"/>
      <c r="E409" s="304"/>
      <c r="F409" s="305"/>
      <c r="G409" s="298">
        <v>2007</v>
      </c>
      <c r="H409" s="299"/>
      <c r="I409" s="300">
        <v>2008</v>
      </c>
      <c r="J409" s="301"/>
      <c r="K409" s="300">
        <v>2009</v>
      </c>
      <c r="L409" s="301"/>
      <c r="M409" s="300">
        <v>2010</v>
      </c>
      <c r="N409" s="301"/>
      <c r="O409" s="300">
        <v>2011</v>
      </c>
      <c r="P409" s="301"/>
      <c r="Q409" s="300">
        <v>2012</v>
      </c>
      <c r="R409" s="301"/>
    </row>
    <row r="410" spans="3:18" ht="15.6">
      <c r="C410" s="306"/>
      <c r="D410" s="307"/>
      <c r="E410" s="307"/>
      <c r="F410" s="308"/>
      <c r="G410" s="62" t="s">
        <v>211</v>
      </c>
      <c r="H410" s="67" t="s">
        <v>488</v>
      </c>
      <c r="I410" s="67" t="s">
        <v>211</v>
      </c>
      <c r="J410" s="67" t="s">
        <v>488</v>
      </c>
      <c r="K410" s="67" t="s">
        <v>211</v>
      </c>
      <c r="L410" s="67" t="s">
        <v>488</v>
      </c>
      <c r="M410" s="67" t="s">
        <v>211</v>
      </c>
      <c r="N410" s="67" t="s">
        <v>488</v>
      </c>
      <c r="O410" s="67" t="s">
        <v>211</v>
      </c>
      <c r="P410" s="67" t="s">
        <v>488</v>
      </c>
      <c r="Q410" s="67" t="s">
        <v>211</v>
      </c>
      <c r="R410" s="67" t="s">
        <v>488</v>
      </c>
    </row>
    <row r="411" spans="3:18" ht="15.6">
      <c r="C411" s="19" t="s">
        <v>212</v>
      </c>
      <c r="D411" s="9"/>
      <c r="E411" s="9"/>
      <c r="F411" s="10"/>
      <c r="G411" s="41">
        <v>678</v>
      </c>
      <c r="H411" s="42">
        <f>G411/1236*100</f>
        <v>54.854368932038831</v>
      </c>
      <c r="I411" s="41">
        <v>721</v>
      </c>
      <c r="J411" s="42">
        <f>I411/1370*100</f>
        <v>52.627737226277368</v>
      </c>
      <c r="K411" s="41">
        <v>767</v>
      </c>
      <c r="L411" s="42">
        <f>K411/1445*100</f>
        <v>53.079584775086509</v>
      </c>
      <c r="M411" s="41">
        <v>1142</v>
      </c>
      <c r="N411" s="42">
        <f>M411/1388%</f>
        <v>82.27665706051873</v>
      </c>
      <c r="O411" s="41">
        <v>1142</v>
      </c>
      <c r="P411" s="42">
        <f>O411/1388%</f>
        <v>82.27665706051873</v>
      </c>
      <c r="Q411" s="41">
        <v>1142</v>
      </c>
      <c r="R411" s="42">
        <f>Q411/1388%</f>
        <v>82.27665706051873</v>
      </c>
    </row>
    <row r="412" spans="3:18" ht="15.6">
      <c r="C412" s="19" t="s">
        <v>213</v>
      </c>
      <c r="D412" s="9"/>
      <c r="E412" s="9"/>
      <c r="F412" s="10"/>
      <c r="G412" s="41">
        <v>297</v>
      </c>
      <c r="H412" s="42">
        <f t="shared" ref="H412:H414" si="70">G412/1236*100</f>
        <v>24.029126213592235</v>
      </c>
      <c r="I412" s="41">
        <v>318</v>
      </c>
      <c r="J412" s="42">
        <f t="shared" ref="J412:J414" si="71">I412/1370*100</f>
        <v>23.211678832116789</v>
      </c>
      <c r="K412" s="41">
        <v>632</v>
      </c>
      <c r="L412" s="42">
        <f t="shared" ref="L412:L414" si="72">K412/1445*100</f>
        <v>43.737024221453282</v>
      </c>
      <c r="M412" s="41">
        <v>233</v>
      </c>
      <c r="N412" s="42">
        <f t="shared" ref="N412:N414" si="73">M412/1388%</f>
        <v>16.786743515850144</v>
      </c>
      <c r="O412" s="41">
        <v>233</v>
      </c>
      <c r="P412" s="42">
        <f t="shared" ref="P412:P414" si="74">O412/1388%</f>
        <v>16.786743515850144</v>
      </c>
      <c r="Q412" s="41">
        <v>233</v>
      </c>
      <c r="R412" s="42">
        <f t="shared" ref="R412:R414" si="75">Q412/1388%</f>
        <v>16.786743515850144</v>
      </c>
    </row>
    <row r="413" spans="3:18" ht="15.6">
      <c r="C413" s="19" t="s">
        <v>214</v>
      </c>
      <c r="D413" s="9"/>
      <c r="E413" s="9"/>
      <c r="F413" s="10"/>
      <c r="G413" s="41">
        <v>49</v>
      </c>
      <c r="H413" s="42">
        <f t="shared" si="70"/>
        <v>3.9644012944983817</v>
      </c>
      <c r="I413" s="41">
        <v>48</v>
      </c>
      <c r="J413" s="42">
        <f t="shared" si="71"/>
        <v>3.5036496350364965</v>
      </c>
      <c r="K413" s="41">
        <v>46</v>
      </c>
      <c r="L413" s="42">
        <f t="shared" si="72"/>
        <v>3.183391003460208</v>
      </c>
      <c r="M413" s="41">
        <v>6</v>
      </c>
      <c r="N413" s="42">
        <f t="shared" si="73"/>
        <v>0.43227665706051871</v>
      </c>
      <c r="O413" s="41">
        <v>6</v>
      </c>
      <c r="P413" s="42">
        <f t="shared" si="74"/>
        <v>0.43227665706051871</v>
      </c>
      <c r="Q413" s="41">
        <v>6</v>
      </c>
      <c r="R413" s="42">
        <f t="shared" si="75"/>
        <v>0.43227665706051871</v>
      </c>
    </row>
    <row r="414" spans="3:18" ht="15.6">
      <c r="C414" s="19" t="s">
        <v>215</v>
      </c>
      <c r="D414" s="9"/>
      <c r="E414" s="9"/>
      <c r="F414" s="10"/>
      <c r="G414" s="41">
        <v>212</v>
      </c>
      <c r="H414" s="42">
        <f t="shared" si="70"/>
        <v>17.15210355987055</v>
      </c>
      <c r="I414" s="41">
        <v>283</v>
      </c>
      <c r="J414" s="42">
        <f t="shared" si="71"/>
        <v>20.656934306569344</v>
      </c>
      <c r="K414" s="41">
        <v>0</v>
      </c>
      <c r="L414" s="42">
        <f t="shared" si="72"/>
        <v>0</v>
      </c>
      <c r="M414" s="41">
        <v>7</v>
      </c>
      <c r="N414" s="42">
        <f t="shared" si="73"/>
        <v>0.50432276657060515</v>
      </c>
      <c r="O414" s="41">
        <v>7</v>
      </c>
      <c r="P414" s="42">
        <f t="shared" si="74"/>
        <v>0.50432276657060515</v>
      </c>
      <c r="Q414" s="41">
        <v>7</v>
      </c>
      <c r="R414" s="42">
        <f t="shared" si="75"/>
        <v>0.50432276657060515</v>
      </c>
    </row>
    <row r="415" spans="3:18" ht="15.6">
      <c r="C415" s="295" t="s">
        <v>204</v>
      </c>
      <c r="D415" s="311"/>
      <c r="E415" s="311"/>
      <c r="F415" s="296"/>
      <c r="G415" s="41">
        <f t="shared" ref="G415:P415" si="76">SUM(G411:G414)</f>
        <v>1236</v>
      </c>
      <c r="H415" s="42">
        <f t="shared" si="76"/>
        <v>100</v>
      </c>
      <c r="I415" s="41">
        <f t="shared" si="76"/>
        <v>1370</v>
      </c>
      <c r="J415" s="42">
        <f t="shared" si="76"/>
        <v>100</v>
      </c>
      <c r="K415" s="41">
        <f t="shared" si="76"/>
        <v>1445</v>
      </c>
      <c r="L415" s="42">
        <f t="shared" si="76"/>
        <v>100</v>
      </c>
      <c r="M415" s="41">
        <f>SUM(M411:M414)</f>
        <v>1388</v>
      </c>
      <c r="N415" s="42">
        <f>SUM(N411:N414)</f>
        <v>100</v>
      </c>
      <c r="O415" s="41">
        <f t="shared" si="76"/>
        <v>1388</v>
      </c>
      <c r="P415" s="42">
        <f t="shared" si="76"/>
        <v>100</v>
      </c>
      <c r="Q415" s="41">
        <f t="shared" ref="Q415:R415" si="77">SUM(Q411:Q414)</f>
        <v>1388</v>
      </c>
      <c r="R415" s="42">
        <f t="shared" si="77"/>
        <v>100</v>
      </c>
    </row>
    <row r="416" spans="3:18" ht="15.6">
      <c r="C416" s="12"/>
      <c r="D416" s="12"/>
      <c r="E416" s="12"/>
      <c r="F416" s="12"/>
      <c r="G416" s="46"/>
      <c r="H416" s="55" t="s">
        <v>601</v>
      </c>
    </row>
    <row r="417" spans="3:18" ht="15.6">
      <c r="C417" s="25" t="s">
        <v>463</v>
      </c>
      <c r="D417" s="12"/>
      <c r="E417" s="12"/>
      <c r="F417" s="12"/>
      <c r="G417" s="46"/>
      <c r="H417" s="57"/>
    </row>
    <row r="418" spans="3:18" ht="15.6">
      <c r="C418" s="25" t="s">
        <v>464</v>
      </c>
      <c r="D418" s="12"/>
      <c r="E418" s="12"/>
      <c r="F418" s="12"/>
      <c r="G418" s="46"/>
      <c r="H418" s="57"/>
    </row>
    <row r="419" spans="3:18" ht="15.6">
      <c r="C419" s="4"/>
      <c r="D419" s="4"/>
      <c r="E419" s="4"/>
      <c r="F419" s="4"/>
      <c r="G419" s="4"/>
      <c r="H419" s="4"/>
    </row>
    <row r="420" spans="3:18" ht="15.6">
      <c r="C420" s="4" t="s">
        <v>306</v>
      </c>
      <c r="D420" s="4"/>
      <c r="E420" s="4"/>
      <c r="F420" s="4"/>
      <c r="G420" s="4"/>
      <c r="H420" s="4"/>
    </row>
    <row r="421" spans="3:18" ht="15.75" customHeight="1">
      <c r="C421" s="303" t="s">
        <v>210</v>
      </c>
      <c r="D421" s="304"/>
      <c r="E421" s="304"/>
      <c r="F421" s="305"/>
      <c r="G421" s="298">
        <v>2007</v>
      </c>
      <c r="H421" s="299"/>
      <c r="I421" s="300">
        <v>2008</v>
      </c>
      <c r="J421" s="301"/>
      <c r="K421" s="300">
        <v>2009</v>
      </c>
      <c r="L421" s="301"/>
      <c r="M421" s="300">
        <v>2010</v>
      </c>
      <c r="N421" s="301"/>
      <c r="O421" s="300">
        <v>2011</v>
      </c>
      <c r="P421" s="301"/>
      <c r="Q421" s="300">
        <v>2012</v>
      </c>
      <c r="R421" s="301"/>
    </row>
    <row r="422" spans="3:18" ht="15.6">
      <c r="C422" s="306"/>
      <c r="D422" s="307"/>
      <c r="E422" s="307"/>
      <c r="F422" s="308"/>
      <c r="G422" s="62" t="s">
        <v>211</v>
      </c>
      <c r="H422" s="67" t="s">
        <v>488</v>
      </c>
      <c r="I422" s="67" t="s">
        <v>211</v>
      </c>
      <c r="J422" s="67" t="s">
        <v>488</v>
      </c>
      <c r="K422" s="67" t="s">
        <v>211</v>
      </c>
      <c r="L422" s="67" t="s">
        <v>488</v>
      </c>
      <c r="M422" s="67" t="s">
        <v>211</v>
      </c>
      <c r="N422" s="67" t="s">
        <v>488</v>
      </c>
      <c r="O422" s="67" t="s">
        <v>211</v>
      </c>
      <c r="P422" s="67" t="s">
        <v>488</v>
      </c>
      <c r="Q422" s="67" t="s">
        <v>211</v>
      </c>
      <c r="R422" s="67" t="s">
        <v>488</v>
      </c>
    </row>
    <row r="423" spans="3:18" ht="15.6">
      <c r="C423" s="19" t="s">
        <v>216</v>
      </c>
      <c r="D423" s="9"/>
      <c r="E423" s="9"/>
      <c r="F423" s="10"/>
      <c r="G423" s="41">
        <v>93</v>
      </c>
      <c r="H423" s="42">
        <f>G423/1306*100</f>
        <v>7.1209800918836139</v>
      </c>
      <c r="I423" s="41">
        <v>99</v>
      </c>
      <c r="J423" s="42">
        <f>I423/1370*100</f>
        <v>7.226277372262774</v>
      </c>
      <c r="K423" s="41">
        <v>129</v>
      </c>
      <c r="L423" s="42">
        <f>K423/1445*100</f>
        <v>8.9273356401384074</v>
      </c>
      <c r="M423" s="41">
        <v>57</v>
      </c>
      <c r="N423" s="42">
        <f>M423/1388%</f>
        <v>4.1066282420749278</v>
      </c>
      <c r="O423" s="41">
        <v>57</v>
      </c>
      <c r="P423" s="42">
        <f>O423/1388%</f>
        <v>4.1066282420749278</v>
      </c>
      <c r="Q423" s="41">
        <v>57</v>
      </c>
      <c r="R423" s="42">
        <f>Q423/1388%</f>
        <v>4.1066282420749278</v>
      </c>
    </row>
    <row r="424" spans="3:18" ht="15.6">
      <c r="C424" s="19" t="s">
        <v>217</v>
      </c>
      <c r="D424" s="9"/>
      <c r="E424" s="9"/>
      <c r="F424" s="10"/>
      <c r="G424" s="41">
        <v>186</v>
      </c>
      <c r="H424" s="42">
        <f t="shared" ref="H424:H426" si="78">G424/1306*100</f>
        <v>14.241960183767228</v>
      </c>
      <c r="I424" s="41">
        <v>186</v>
      </c>
      <c r="J424" s="42">
        <f t="shared" ref="J424:J426" si="79">I424/1370*100</f>
        <v>13.576642335766422</v>
      </c>
      <c r="K424" s="41">
        <v>193</v>
      </c>
      <c r="L424" s="42">
        <f t="shared" ref="L424:L426" si="80">K424/1445*100</f>
        <v>13.356401384083044</v>
      </c>
      <c r="M424" s="41">
        <v>189</v>
      </c>
      <c r="N424" s="42">
        <f t="shared" ref="N424:N426" si="81">M424/1388%</f>
        <v>13.616714697406339</v>
      </c>
      <c r="O424" s="41">
        <v>189</v>
      </c>
      <c r="P424" s="42">
        <f t="shared" ref="P424:P426" si="82">O424/1388%</f>
        <v>13.616714697406339</v>
      </c>
      <c r="Q424" s="41">
        <v>189</v>
      </c>
      <c r="R424" s="42">
        <f t="shared" ref="R424:R426" si="83">Q424/1388%</f>
        <v>13.616714697406339</v>
      </c>
    </row>
    <row r="425" spans="3:18" ht="15.6">
      <c r="C425" s="19" t="s">
        <v>218</v>
      </c>
      <c r="D425" s="9"/>
      <c r="E425" s="9"/>
      <c r="F425" s="10"/>
      <c r="G425" s="41">
        <v>590</v>
      </c>
      <c r="H425" s="42">
        <f t="shared" si="78"/>
        <v>45.176110260336905</v>
      </c>
      <c r="I425" s="41">
        <v>731</v>
      </c>
      <c r="J425" s="42">
        <f t="shared" si="79"/>
        <v>53.357664233576642</v>
      </c>
      <c r="K425" s="41">
        <v>1123</v>
      </c>
      <c r="L425" s="42">
        <f t="shared" si="80"/>
        <v>77.716262975778548</v>
      </c>
      <c r="M425" s="41">
        <v>1128</v>
      </c>
      <c r="N425" s="42">
        <f t="shared" si="81"/>
        <v>81.26801152737751</v>
      </c>
      <c r="O425" s="41">
        <v>1128</v>
      </c>
      <c r="P425" s="42">
        <f t="shared" si="82"/>
        <v>81.26801152737751</v>
      </c>
      <c r="Q425" s="41">
        <v>1128</v>
      </c>
      <c r="R425" s="42">
        <f t="shared" si="83"/>
        <v>81.26801152737751</v>
      </c>
    </row>
    <row r="426" spans="3:18" ht="15.6">
      <c r="C426" s="19" t="s">
        <v>219</v>
      </c>
      <c r="D426" s="9"/>
      <c r="E426" s="9"/>
      <c r="F426" s="10"/>
      <c r="G426" s="41">
        <v>437</v>
      </c>
      <c r="H426" s="42">
        <f t="shared" si="78"/>
        <v>33.460949464012252</v>
      </c>
      <c r="I426" s="41">
        <v>354</v>
      </c>
      <c r="J426" s="42">
        <f t="shared" si="79"/>
        <v>25.839416058394161</v>
      </c>
      <c r="K426" s="41">
        <v>0</v>
      </c>
      <c r="L426" s="42">
        <f t="shared" si="80"/>
        <v>0</v>
      </c>
      <c r="M426" s="41">
        <v>14</v>
      </c>
      <c r="N426" s="42">
        <f t="shared" si="81"/>
        <v>1.0086455331412103</v>
      </c>
      <c r="O426" s="41">
        <v>14</v>
      </c>
      <c r="P426" s="42">
        <f t="shared" si="82"/>
        <v>1.0086455331412103</v>
      </c>
      <c r="Q426" s="41">
        <v>14</v>
      </c>
      <c r="R426" s="42">
        <f t="shared" si="83"/>
        <v>1.0086455331412103</v>
      </c>
    </row>
    <row r="427" spans="3:18" ht="15.6">
      <c r="C427" s="295" t="s">
        <v>204</v>
      </c>
      <c r="D427" s="311"/>
      <c r="E427" s="311"/>
      <c r="F427" s="296"/>
      <c r="G427" s="41">
        <f t="shared" ref="G427:P427" si="84">SUM(G423:G426)</f>
        <v>1306</v>
      </c>
      <c r="H427" s="42">
        <f t="shared" si="84"/>
        <v>100</v>
      </c>
      <c r="I427" s="41">
        <f t="shared" si="84"/>
        <v>1370</v>
      </c>
      <c r="J427" s="42">
        <f t="shared" si="84"/>
        <v>100</v>
      </c>
      <c r="K427" s="41">
        <f t="shared" si="84"/>
        <v>1445</v>
      </c>
      <c r="L427" s="42">
        <f t="shared" si="84"/>
        <v>100</v>
      </c>
      <c r="M427" s="41">
        <f>SUM(M423:M426)</f>
        <v>1388</v>
      </c>
      <c r="N427" s="42">
        <f>SUM(N423:N426)</f>
        <v>99.999999999999986</v>
      </c>
      <c r="O427" s="41">
        <f t="shared" si="84"/>
        <v>1388</v>
      </c>
      <c r="P427" s="42">
        <f t="shared" si="84"/>
        <v>99.999999999999986</v>
      </c>
      <c r="Q427" s="41">
        <f t="shared" ref="Q427:R427" si="85">SUM(Q423:Q426)</f>
        <v>1388</v>
      </c>
      <c r="R427" s="42">
        <f t="shared" si="85"/>
        <v>99.999999999999986</v>
      </c>
    </row>
    <row r="428" spans="3:18" ht="15.6">
      <c r="C428" s="12"/>
      <c r="D428" s="12"/>
      <c r="E428" s="12"/>
      <c r="F428" s="12"/>
      <c r="G428" s="46"/>
      <c r="H428" s="55" t="s">
        <v>601</v>
      </c>
    </row>
    <row r="429" spans="3:18" ht="15.6">
      <c r="C429" s="25" t="s">
        <v>466</v>
      </c>
      <c r="D429" s="12"/>
      <c r="E429" s="12"/>
      <c r="F429" s="12"/>
      <c r="G429" s="46"/>
      <c r="H429" s="57"/>
    </row>
    <row r="430" spans="3:18" ht="15.6">
      <c r="C430" s="25" t="s">
        <v>465</v>
      </c>
      <c r="D430" s="12"/>
      <c r="E430" s="12"/>
      <c r="F430" s="12"/>
      <c r="G430" s="46"/>
      <c r="H430" s="57"/>
    </row>
    <row r="438" spans="3:13" ht="15.6">
      <c r="C438" s="4" t="s">
        <v>307</v>
      </c>
      <c r="D438" s="4"/>
      <c r="E438" s="4"/>
      <c r="F438" s="4"/>
      <c r="G438" s="4"/>
      <c r="H438" s="4"/>
    </row>
    <row r="439" spans="3:13" ht="15.75" customHeight="1">
      <c r="C439" s="303" t="s">
        <v>226</v>
      </c>
      <c r="D439" s="304"/>
      <c r="E439" s="304"/>
      <c r="F439" s="304"/>
      <c r="G439" s="305"/>
      <c r="H439" s="72">
        <v>2007</v>
      </c>
      <c r="I439" s="69">
        <v>2008</v>
      </c>
      <c r="J439" s="69">
        <v>2009</v>
      </c>
      <c r="K439" s="69">
        <v>2010</v>
      </c>
      <c r="L439" s="69">
        <v>2011</v>
      </c>
      <c r="M439" s="69">
        <v>2012</v>
      </c>
    </row>
    <row r="440" spans="3:13" ht="15.6">
      <c r="C440" s="306"/>
      <c r="D440" s="307"/>
      <c r="E440" s="307"/>
      <c r="F440" s="307"/>
      <c r="G440" s="308"/>
      <c r="H440" s="6" t="s">
        <v>34</v>
      </c>
      <c r="I440" s="6" t="s">
        <v>34</v>
      </c>
      <c r="J440" s="6" t="s">
        <v>34</v>
      </c>
      <c r="K440" s="6" t="s">
        <v>34</v>
      </c>
      <c r="L440" s="6" t="s">
        <v>34</v>
      </c>
      <c r="M440" s="6" t="s">
        <v>34</v>
      </c>
    </row>
    <row r="441" spans="3:13" ht="15.6">
      <c r="C441" s="19" t="s">
        <v>220</v>
      </c>
      <c r="D441" s="9"/>
      <c r="E441" s="9"/>
      <c r="F441" s="9"/>
      <c r="G441" s="10"/>
      <c r="H441" s="47" t="s">
        <v>282</v>
      </c>
      <c r="I441" s="47" t="s">
        <v>282</v>
      </c>
      <c r="J441" s="47" t="s">
        <v>282</v>
      </c>
      <c r="K441" s="47" t="s">
        <v>282</v>
      </c>
      <c r="L441" s="47" t="s">
        <v>282</v>
      </c>
      <c r="M441" s="47" t="s">
        <v>282</v>
      </c>
    </row>
    <row r="442" spans="3:13" ht="15.6">
      <c r="C442" s="19" t="s">
        <v>221</v>
      </c>
      <c r="D442" s="9"/>
      <c r="E442" s="9"/>
      <c r="F442" s="9"/>
      <c r="G442" s="10"/>
      <c r="H442" s="47">
        <v>3</v>
      </c>
      <c r="I442" s="47">
        <v>3</v>
      </c>
      <c r="J442" s="47">
        <v>3</v>
      </c>
      <c r="K442" s="47">
        <v>3</v>
      </c>
      <c r="L442" s="47">
        <v>3</v>
      </c>
      <c r="M442" s="47">
        <v>3</v>
      </c>
    </row>
    <row r="443" spans="3:13" ht="15.6">
      <c r="C443" s="19" t="s">
        <v>222</v>
      </c>
      <c r="D443" s="9"/>
      <c r="E443" s="9"/>
      <c r="F443" s="9"/>
      <c r="G443" s="10"/>
      <c r="H443" s="47" t="s">
        <v>282</v>
      </c>
      <c r="I443" s="47" t="s">
        <v>282</v>
      </c>
      <c r="J443" s="47" t="s">
        <v>282</v>
      </c>
      <c r="K443" s="47" t="s">
        <v>282</v>
      </c>
      <c r="L443" s="47" t="s">
        <v>282</v>
      </c>
      <c r="M443" s="47" t="s">
        <v>282</v>
      </c>
    </row>
    <row r="444" spans="3:13" ht="15.6">
      <c r="C444" s="19" t="s">
        <v>223</v>
      </c>
      <c r="D444" s="9"/>
      <c r="E444" s="9"/>
      <c r="F444" s="9"/>
      <c r="G444" s="10"/>
      <c r="H444" s="47">
        <v>3</v>
      </c>
      <c r="I444" s="47">
        <v>3</v>
      </c>
      <c r="J444" s="47">
        <v>3</v>
      </c>
      <c r="K444" s="47">
        <v>2</v>
      </c>
      <c r="L444" s="47">
        <v>2</v>
      </c>
      <c r="M444" s="47">
        <v>2</v>
      </c>
    </row>
    <row r="445" spans="3:13" ht="15.6">
      <c r="C445" s="19" t="s">
        <v>224</v>
      </c>
      <c r="D445" s="9"/>
      <c r="E445" s="9"/>
      <c r="F445" s="9"/>
      <c r="G445" s="10"/>
      <c r="H445" s="47" t="s">
        <v>282</v>
      </c>
      <c r="I445" s="47" t="s">
        <v>282</v>
      </c>
      <c r="J445" s="47" t="s">
        <v>282</v>
      </c>
      <c r="K445" s="47" t="s">
        <v>282</v>
      </c>
      <c r="L445" s="47" t="s">
        <v>282</v>
      </c>
      <c r="M445" s="47" t="s">
        <v>282</v>
      </c>
    </row>
    <row r="446" spans="3:13" ht="15.6">
      <c r="C446" s="19" t="s">
        <v>225</v>
      </c>
      <c r="D446" s="9"/>
      <c r="E446" s="9"/>
      <c r="F446" s="9"/>
      <c r="G446" s="10"/>
      <c r="H446" s="47">
        <v>0</v>
      </c>
      <c r="I446" s="47">
        <v>0</v>
      </c>
      <c r="J446" s="47">
        <v>0</v>
      </c>
      <c r="K446" s="47">
        <v>0</v>
      </c>
      <c r="L446" s="47">
        <v>0</v>
      </c>
      <c r="M446" s="47">
        <v>0</v>
      </c>
    </row>
    <row r="448" spans="3:13" ht="15.6">
      <c r="C448" s="4" t="s">
        <v>308</v>
      </c>
      <c r="D448" s="4"/>
      <c r="E448" s="4"/>
      <c r="F448" s="4"/>
      <c r="G448" s="4"/>
      <c r="H448" s="4"/>
    </row>
    <row r="449" spans="3:13" ht="15.75" customHeight="1">
      <c r="C449" s="303" t="s">
        <v>85</v>
      </c>
      <c r="D449" s="304"/>
      <c r="E449" s="304"/>
      <c r="F449" s="304"/>
      <c r="G449" s="305"/>
      <c r="H449" s="72">
        <v>2007</v>
      </c>
      <c r="I449" s="69">
        <v>2008</v>
      </c>
      <c r="J449" s="69">
        <v>2009</v>
      </c>
      <c r="K449" s="69">
        <v>2010</v>
      </c>
      <c r="L449" s="69">
        <v>2011</v>
      </c>
      <c r="M449" s="69">
        <v>2012</v>
      </c>
    </row>
    <row r="450" spans="3:13" ht="15.6">
      <c r="C450" s="306"/>
      <c r="D450" s="307"/>
      <c r="E450" s="307"/>
      <c r="F450" s="307"/>
      <c r="G450" s="308"/>
      <c r="H450" s="62" t="s">
        <v>34</v>
      </c>
      <c r="I450" s="67" t="s">
        <v>34</v>
      </c>
      <c r="J450" s="67" t="s">
        <v>34</v>
      </c>
      <c r="K450" s="67" t="s">
        <v>34</v>
      </c>
      <c r="L450" s="67" t="s">
        <v>34</v>
      </c>
      <c r="M450" s="67" t="s">
        <v>34</v>
      </c>
    </row>
    <row r="451" spans="3:13" ht="15.6">
      <c r="C451" s="19" t="s">
        <v>227</v>
      </c>
      <c r="D451" s="9"/>
      <c r="E451" s="9"/>
      <c r="F451" s="9"/>
      <c r="G451" s="10"/>
      <c r="H451" s="44">
        <v>2</v>
      </c>
      <c r="I451" s="44">
        <v>2</v>
      </c>
      <c r="J451" s="44">
        <v>2</v>
      </c>
      <c r="K451" s="44" t="s">
        <v>282</v>
      </c>
      <c r="L451" s="44" t="s">
        <v>282</v>
      </c>
      <c r="M451" s="44" t="s">
        <v>282</v>
      </c>
    </row>
    <row r="452" spans="3:13" ht="15.6">
      <c r="C452" s="19" t="s">
        <v>228</v>
      </c>
      <c r="D452" s="9"/>
      <c r="E452" s="9"/>
      <c r="F452" s="9"/>
      <c r="G452" s="10"/>
      <c r="H452" s="44">
        <v>3</v>
      </c>
      <c r="I452" s="44">
        <v>3</v>
      </c>
      <c r="J452" s="44">
        <v>3</v>
      </c>
      <c r="K452" s="44">
        <v>2</v>
      </c>
      <c r="L452" s="44">
        <v>2</v>
      </c>
      <c r="M452" s="44">
        <v>2</v>
      </c>
    </row>
    <row r="453" spans="3:13" ht="15.6">
      <c r="C453" s="19" t="s">
        <v>229</v>
      </c>
      <c r="D453" s="9"/>
      <c r="E453" s="9"/>
      <c r="F453" s="9"/>
      <c r="G453" s="10"/>
      <c r="H453" s="44">
        <v>6</v>
      </c>
      <c r="I453" s="44">
        <v>5</v>
      </c>
      <c r="J453" s="44">
        <v>5</v>
      </c>
      <c r="K453" s="44">
        <v>2</v>
      </c>
      <c r="L453" s="44">
        <v>2</v>
      </c>
      <c r="M453" s="44">
        <v>2</v>
      </c>
    </row>
    <row r="454" spans="3:13" ht="15.6">
      <c r="C454" s="19" t="s">
        <v>230</v>
      </c>
      <c r="D454" s="9"/>
      <c r="E454" s="9"/>
      <c r="F454" s="9"/>
      <c r="G454" s="10"/>
      <c r="H454" s="44">
        <v>2</v>
      </c>
      <c r="I454" s="44">
        <v>2</v>
      </c>
      <c r="J454" s="44">
        <v>2</v>
      </c>
      <c r="K454" s="44">
        <v>1</v>
      </c>
      <c r="L454" s="44">
        <v>1</v>
      </c>
      <c r="M454" s="44">
        <v>1</v>
      </c>
    </row>
    <row r="455" spans="3:13" ht="15.6">
      <c r="C455" s="19" t="s">
        <v>231</v>
      </c>
      <c r="D455" s="9"/>
      <c r="E455" s="9"/>
      <c r="F455" s="9"/>
      <c r="G455" s="10"/>
      <c r="H455" s="44">
        <v>8</v>
      </c>
      <c r="I455" s="44">
        <v>6</v>
      </c>
      <c r="J455" s="44">
        <v>6</v>
      </c>
      <c r="K455" s="44" t="s">
        <v>282</v>
      </c>
      <c r="L455" s="44" t="s">
        <v>282</v>
      </c>
      <c r="M455" s="44" t="s">
        <v>282</v>
      </c>
    </row>
    <row r="456" spans="3:13" ht="15.6">
      <c r="C456" s="19" t="s">
        <v>232</v>
      </c>
      <c r="D456" s="9"/>
      <c r="E456" s="9"/>
      <c r="F456" s="9"/>
      <c r="G456" s="10"/>
      <c r="H456" s="44">
        <v>0</v>
      </c>
      <c r="I456" s="44">
        <v>0</v>
      </c>
      <c r="J456" s="44">
        <v>0</v>
      </c>
      <c r="K456" s="44">
        <v>2</v>
      </c>
      <c r="L456" s="44">
        <v>2</v>
      </c>
      <c r="M456" s="44">
        <v>2</v>
      </c>
    </row>
    <row r="457" spans="3:13" ht="15.6">
      <c r="C457" s="19" t="s">
        <v>233</v>
      </c>
      <c r="D457" s="9"/>
      <c r="E457" s="9"/>
      <c r="F457" s="9"/>
      <c r="G457" s="10"/>
      <c r="H457" s="44">
        <v>4</v>
      </c>
      <c r="I457" s="44">
        <v>4</v>
      </c>
      <c r="J457" s="44">
        <v>4</v>
      </c>
      <c r="K457" s="44">
        <v>1</v>
      </c>
      <c r="L457" s="44">
        <v>1</v>
      </c>
      <c r="M457" s="44">
        <v>1</v>
      </c>
    </row>
    <row r="458" spans="3:13" ht="15.6">
      <c r="C458" s="19" t="s">
        <v>234</v>
      </c>
      <c r="D458" s="9"/>
      <c r="E458" s="9"/>
      <c r="F458" s="9"/>
      <c r="G458" s="10"/>
      <c r="H458" s="44">
        <v>0</v>
      </c>
      <c r="I458" s="44">
        <v>0</v>
      </c>
      <c r="J458" s="44">
        <v>0</v>
      </c>
      <c r="K458" s="44" t="s">
        <v>282</v>
      </c>
      <c r="L458" s="44" t="s">
        <v>282</v>
      </c>
      <c r="M458" s="44" t="s">
        <v>282</v>
      </c>
    </row>
    <row r="459" spans="3:13" ht="15.6">
      <c r="C459" s="19" t="s">
        <v>235</v>
      </c>
      <c r="D459" s="9"/>
      <c r="E459" s="9"/>
      <c r="F459" s="9"/>
      <c r="G459" s="10"/>
      <c r="H459" s="44">
        <v>26</v>
      </c>
      <c r="I459" s="44">
        <v>23</v>
      </c>
      <c r="J459" s="44">
        <v>23</v>
      </c>
      <c r="K459" s="44">
        <v>16</v>
      </c>
      <c r="L459" s="44">
        <v>16</v>
      </c>
      <c r="M459" s="44">
        <v>16</v>
      </c>
    </row>
    <row r="460" spans="3:13" ht="15.6">
      <c r="C460" s="19" t="s">
        <v>236</v>
      </c>
      <c r="D460" s="9"/>
      <c r="E460" s="9"/>
      <c r="F460" s="9"/>
      <c r="G460" s="10"/>
      <c r="H460" s="44">
        <v>9</v>
      </c>
      <c r="I460" s="44">
        <v>9</v>
      </c>
      <c r="J460" s="44">
        <v>9</v>
      </c>
      <c r="K460" s="44">
        <v>8</v>
      </c>
      <c r="L460" s="44">
        <v>8</v>
      </c>
      <c r="M460" s="44">
        <v>8</v>
      </c>
    </row>
    <row r="461" spans="3:13" ht="15.6">
      <c r="C461" s="4"/>
      <c r="D461" s="4"/>
      <c r="E461" s="4"/>
      <c r="F461" s="4"/>
      <c r="G461" s="4"/>
      <c r="H461" s="55"/>
    </row>
    <row r="462" spans="3:13" ht="15.6">
      <c r="C462" s="4"/>
      <c r="D462" s="4"/>
      <c r="E462" s="4"/>
      <c r="F462" s="4"/>
      <c r="G462" s="4"/>
      <c r="H462" s="55"/>
    </row>
    <row r="463" spans="3:13" ht="15.6">
      <c r="C463" s="4"/>
      <c r="D463" s="4"/>
      <c r="E463" s="4"/>
      <c r="F463" s="4"/>
      <c r="G463" s="4"/>
      <c r="H463" s="55"/>
    </row>
    <row r="464" spans="3:13" ht="15.6">
      <c r="C464" s="4"/>
      <c r="D464" s="4"/>
      <c r="E464" s="4"/>
      <c r="F464" s="4"/>
      <c r="G464" s="4"/>
      <c r="H464" s="55"/>
    </row>
    <row r="465" spans="3:13" ht="15.6">
      <c r="C465" s="4"/>
      <c r="D465" s="4"/>
      <c r="E465" s="4"/>
      <c r="F465" s="4"/>
      <c r="G465" s="4"/>
      <c r="H465" s="55"/>
    </row>
    <row r="466" spans="3:13" ht="15.6">
      <c r="C466" s="4"/>
      <c r="D466" s="4"/>
      <c r="E466" s="4"/>
      <c r="F466" s="4"/>
      <c r="G466" s="4"/>
      <c r="H466" s="55"/>
    </row>
    <row r="467" spans="3:13" ht="15.6">
      <c r="C467" s="4"/>
      <c r="D467" s="4"/>
      <c r="E467" s="4"/>
      <c r="F467" s="4"/>
      <c r="G467" s="4"/>
      <c r="H467" s="55"/>
    </row>
    <row r="468" spans="3:13" ht="15.6">
      <c r="C468" s="4" t="s">
        <v>276</v>
      </c>
      <c r="D468" s="4"/>
      <c r="E468" s="4"/>
      <c r="F468" s="4"/>
      <c r="G468" s="4"/>
      <c r="H468" s="4"/>
    </row>
    <row r="469" spans="3:13" ht="15.6">
      <c r="C469" s="4" t="s">
        <v>309</v>
      </c>
      <c r="D469" s="4"/>
      <c r="E469" s="4"/>
      <c r="F469" s="4"/>
      <c r="G469" s="4"/>
      <c r="H469" s="4"/>
    </row>
    <row r="470" spans="3:13" ht="15.75" customHeight="1">
      <c r="C470" s="303" t="s">
        <v>85</v>
      </c>
      <c r="D470" s="304"/>
      <c r="E470" s="304"/>
      <c r="F470" s="304"/>
      <c r="G470" s="305"/>
      <c r="H470" s="72">
        <v>2007</v>
      </c>
      <c r="I470" s="69">
        <v>2008</v>
      </c>
      <c r="J470" s="69">
        <v>2009</v>
      </c>
      <c r="K470" s="69">
        <v>2010</v>
      </c>
      <c r="L470" s="69">
        <v>2011</v>
      </c>
      <c r="M470" s="69">
        <v>2012</v>
      </c>
    </row>
    <row r="471" spans="3:13" ht="15.6">
      <c r="C471" s="306"/>
      <c r="D471" s="307"/>
      <c r="E471" s="307"/>
      <c r="F471" s="307"/>
      <c r="G471" s="308"/>
      <c r="H471" s="62" t="s">
        <v>34</v>
      </c>
      <c r="I471" s="67" t="s">
        <v>34</v>
      </c>
      <c r="J471" s="67" t="s">
        <v>34</v>
      </c>
      <c r="K471" s="67" t="s">
        <v>34</v>
      </c>
      <c r="L471" s="67" t="s">
        <v>34</v>
      </c>
      <c r="M471" s="67" t="s">
        <v>34</v>
      </c>
    </row>
    <row r="472" spans="3:13" ht="15.6">
      <c r="C472" s="19" t="s">
        <v>237</v>
      </c>
      <c r="D472" s="9"/>
      <c r="E472" s="9"/>
      <c r="F472" s="9"/>
      <c r="G472" s="10"/>
      <c r="H472" s="44" t="s">
        <v>282</v>
      </c>
      <c r="I472" s="44" t="s">
        <v>282</v>
      </c>
      <c r="J472" s="44" t="s">
        <v>282</v>
      </c>
      <c r="K472" s="44" t="s">
        <v>282</v>
      </c>
      <c r="L472" s="44" t="s">
        <v>282</v>
      </c>
      <c r="M472" s="44" t="s">
        <v>282</v>
      </c>
    </row>
    <row r="473" spans="3:13" ht="15.6">
      <c r="C473" s="19" t="s">
        <v>238</v>
      </c>
      <c r="D473" s="9"/>
      <c r="E473" s="9"/>
      <c r="F473" s="9"/>
      <c r="G473" s="10"/>
      <c r="H473" s="44" t="s">
        <v>282</v>
      </c>
      <c r="I473" s="44" t="s">
        <v>282</v>
      </c>
      <c r="J473" s="44" t="s">
        <v>282</v>
      </c>
      <c r="K473" s="44" t="s">
        <v>282</v>
      </c>
      <c r="L473" s="44" t="s">
        <v>282</v>
      </c>
      <c r="M473" s="44" t="s">
        <v>282</v>
      </c>
    </row>
    <row r="474" spans="3:13" ht="15.6">
      <c r="C474" s="19" t="s">
        <v>239</v>
      </c>
      <c r="D474" s="9"/>
      <c r="E474" s="9"/>
      <c r="F474" s="9"/>
      <c r="G474" s="10"/>
      <c r="H474" s="44" t="s">
        <v>282</v>
      </c>
      <c r="I474" s="44" t="s">
        <v>282</v>
      </c>
      <c r="J474" s="44" t="s">
        <v>282</v>
      </c>
      <c r="K474" s="44" t="s">
        <v>282</v>
      </c>
      <c r="L474" s="44" t="s">
        <v>282</v>
      </c>
      <c r="M474" s="44" t="s">
        <v>282</v>
      </c>
    </row>
    <row r="475" spans="3:13" ht="15.6">
      <c r="C475" s="19" t="s">
        <v>240</v>
      </c>
      <c r="D475" s="9"/>
      <c r="E475" s="9"/>
      <c r="F475" s="9"/>
      <c r="G475" s="10"/>
      <c r="H475" s="44" t="s">
        <v>282</v>
      </c>
      <c r="I475" s="44" t="s">
        <v>282</v>
      </c>
      <c r="J475" s="44" t="s">
        <v>282</v>
      </c>
      <c r="K475" s="44" t="s">
        <v>282</v>
      </c>
      <c r="L475" s="44" t="s">
        <v>282</v>
      </c>
      <c r="M475" s="44" t="s">
        <v>282</v>
      </c>
    </row>
    <row r="476" spans="3:13" ht="15.6">
      <c r="C476" s="19" t="s">
        <v>241</v>
      </c>
      <c r="D476" s="9"/>
      <c r="E476" s="9"/>
      <c r="F476" s="9"/>
      <c r="G476" s="10"/>
      <c r="H476" s="44" t="s">
        <v>282</v>
      </c>
      <c r="I476" s="44" t="s">
        <v>282</v>
      </c>
      <c r="J476" s="44" t="s">
        <v>282</v>
      </c>
      <c r="K476" s="44" t="s">
        <v>282</v>
      </c>
      <c r="L476" s="44" t="s">
        <v>282</v>
      </c>
      <c r="M476" s="44" t="s">
        <v>282</v>
      </c>
    </row>
    <row r="477" spans="3:13" ht="15.6">
      <c r="C477" s="19" t="s">
        <v>242</v>
      </c>
      <c r="D477" s="9"/>
      <c r="E477" s="9"/>
      <c r="F477" s="9"/>
      <c r="G477" s="10"/>
      <c r="H477" s="44" t="s">
        <v>282</v>
      </c>
      <c r="I477" s="44" t="s">
        <v>282</v>
      </c>
      <c r="J477" s="44" t="s">
        <v>282</v>
      </c>
      <c r="K477" s="44" t="s">
        <v>282</v>
      </c>
      <c r="L477" s="44" t="s">
        <v>282</v>
      </c>
      <c r="M477" s="44" t="s">
        <v>282</v>
      </c>
    </row>
    <row r="478" spans="3:13" ht="15.6">
      <c r="C478" s="19" t="s">
        <v>243</v>
      </c>
      <c r="D478" s="9"/>
      <c r="E478" s="9"/>
      <c r="F478" s="9"/>
      <c r="G478" s="10"/>
      <c r="H478" s="44" t="s">
        <v>282</v>
      </c>
      <c r="I478" s="44" t="s">
        <v>282</v>
      </c>
      <c r="J478" s="44">
        <v>2</v>
      </c>
      <c r="K478" s="44" t="s">
        <v>282</v>
      </c>
      <c r="L478" s="44" t="s">
        <v>282</v>
      </c>
      <c r="M478" s="44" t="s">
        <v>282</v>
      </c>
    </row>
    <row r="479" spans="3:13" ht="15.6">
      <c r="C479" s="19" t="s">
        <v>244</v>
      </c>
      <c r="D479" s="9"/>
      <c r="E479" s="9"/>
      <c r="F479" s="9"/>
      <c r="G479" s="10"/>
      <c r="H479" s="44" t="s">
        <v>282</v>
      </c>
      <c r="I479" s="44" t="s">
        <v>282</v>
      </c>
      <c r="J479" s="44" t="s">
        <v>282</v>
      </c>
      <c r="K479" s="44" t="s">
        <v>282</v>
      </c>
      <c r="L479" s="44" t="s">
        <v>282</v>
      </c>
      <c r="M479" s="44" t="s">
        <v>282</v>
      </c>
    </row>
    <row r="480" spans="3:13" ht="15.6">
      <c r="C480" s="19" t="s">
        <v>245</v>
      </c>
      <c r="D480" s="9"/>
      <c r="E480" s="9"/>
      <c r="F480" s="9"/>
      <c r="G480" s="10"/>
      <c r="H480" s="44" t="s">
        <v>282</v>
      </c>
      <c r="I480" s="44" t="s">
        <v>282</v>
      </c>
      <c r="J480" s="44" t="s">
        <v>282</v>
      </c>
      <c r="K480" s="44">
        <v>2</v>
      </c>
      <c r="L480" s="44">
        <v>2</v>
      </c>
      <c r="M480" s="44">
        <v>1</v>
      </c>
    </row>
    <row r="481" spans="3:13" ht="15.6">
      <c r="C481" s="19" t="s">
        <v>246</v>
      </c>
      <c r="D481" s="9"/>
      <c r="E481" s="9"/>
      <c r="F481" s="9"/>
      <c r="G481" s="10"/>
      <c r="H481" s="44" t="s">
        <v>282</v>
      </c>
      <c r="I481" s="44" t="s">
        <v>282</v>
      </c>
      <c r="J481" s="44" t="s">
        <v>282</v>
      </c>
      <c r="K481" s="44">
        <v>5</v>
      </c>
      <c r="L481" s="44">
        <v>5</v>
      </c>
      <c r="M481" s="44">
        <v>5</v>
      </c>
    </row>
    <row r="483" spans="3:13" ht="15.6">
      <c r="C483" s="4" t="s">
        <v>278</v>
      </c>
      <c r="D483" s="4"/>
      <c r="E483" s="4"/>
      <c r="F483" s="4"/>
      <c r="G483" s="4"/>
      <c r="H483" s="4"/>
    </row>
    <row r="484" spans="3:13" ht="15.6">
      <c r="C484" s="8" t="s">
        <v>310</v>
      </c>
      <c r="D484" s="4"/>
      <c r="E484" s="4"/>
      <c r="F484" s="4"/>
      <c r="G484" s="4"/>
      <c r="H484" s="4"/>
    </row>
    <row r="485" spans="3:13" ht="15.75" customHeight="1">
      <c r="C485" s="303" t="s">
        <v>85</v>
      </c>
      <c r="D485" s="305"/>
      <c r="E485" s="303" t="s">
        <v>247</v>
      </c>
      <c r="F485" s="304"/>
      <c r="G485" s="305"/>
      <c r="H485" s="72">
        <v>2007</v>
      </c>
      <c r="I485" s="69">
        <v>2008</v>
      </c>
      <c r="J485" s="69">
        <v>2009</v>
      </c>
      <c r="K485" s="69">
        <v>2010</v>
      </c>
      <c r="L485" s="69">
        <v>2011</v>
      </c>
      <c r="M485" s="69">
        <v>2012</v>
      </c>
    </row>
    <row r="486" spans="3:13" ht="15.75" customHeight="1">
      <c r="C486" s="320"/>
      <c r="D486" s="322"/>
      <c r="E486" s="306"/>
      <c r="F486" s="307"/>
      <c r="G486" s="308"/>
      <c r="H486" s="297" t="s">
        <v>174</v>
      </c>
      <c r="I486" s="297" t="s">
        <v>174</v>
      </c>
      <c r="J486" s="297" t="s">
        <v>174</v>
      </c>
      <c r="K486" s="297" t="s">
        <v>174</v>
      </c>
      <c r="L486" s="297" t="s">
        <v>174</v>
      </c>
      <c r="M486" s="297" t="s">
        <v>174</v>
      </c>
    </row>
    <row r="487" spans="3:13" ht="31.2">
      <c r="C487" s="306"/>
      <c r="D487" s="308"/>
      <c r="E487" s="63" t="s">
        <v>89</v>
      </c>
      <c r="F487" s="63" t="s">
        <v>90</v>
      </c>
      <c r="G487" s="74" t="s">
        <v>91</v>
      </c>
      <c r="H487" s="297"/>
      <c r="I487" s="297"/>
      <c r="J487" s="297"/>
      <c r="K487" s="297"/>
      <c r="L487" s="297"/>
      <c r="M487" s="297"/>
    </row>
    <row r="488" spans="3:13" ht="15.6">
      <c r="C488" s="19" t="s">
        <v>248</v>
      </c>
      <c r="D488" s="10"/>
      <c r="E488" s="62" t="s">
        <v>253</v>
      </c>
      <c r="F488" s="62" t="s">
        <v>282</v>
      </c>
      <c r="G488" s="62" t="s">
        <v>282</v>
      </c>
      <c r="H488" s="87">
        <v>2</v>
      </c>
      <c r="I488" s="87">
        <v>2</v>
      </c>
      <c r="J488" s="87">
        <v>2</v>
      </c>
      <c r="K488" s="78">
        <v>2</v>
      </c>
      <c r="L488" s="67">
        <v>2</v>
      </c>
      <c r="M488" s="67">
        <v>2</v>
      </c>
    </row>
    <row r="489" spans="3:13" ht="15.6">
      <c r="C489" s="19" t="s">
        <v>249</v>
      </c>
      <c r="D489" s="10"/>
      <c r="E489" s="62" t="s">
        <v>253</v>
      </c>
      <c r="F489" s="62" t="s">
        <v>282</v>
      </c>
      <c r="G489" s="62" t="s">
        <v>282</v>
      </c>
      <c r="H489" s="62">
        <v>6</v>
      </c>
      <c r="I489" s="67">
        <v>7</v>
      </c>
      <c r="J489" s="67">
        <v>7</v>
      </c>
      <c r="K489" s="78">
        <v>10</v>
      </c>
      <c r="L489" s="67">
        <v>10</v>
      </c>
      <c r="M489" s="67">
        <v>10</v>
      </c>
    </row>
    <row r="490" spans="3:13" ht="15.6">
      <c r="C490" s="19" t="s">
        <v>250</v>
      </c>
      <c r="D490" s="10"/>
      <c r="E490" s="62" t="s">
        <v>253</v>
      </c>
      <c r="F490" s="62" t="s">
        <v>282</v>
      </c>
      <c r="G490" s="62" t="s">
        <v>282</v>
      </c>
      <c r="H490" s="87">
        <v>1</v>
      </c>
      <c r="I490" s="87">
        <v>1</v>
      </c>
      <c r="J490" s="87">
        <v>1</v>
      </c>
      <c r="K490" s="78">
        <v>1</v>
      </c>
      <c r="L490" s="67">
        <v>1</v>
      </c>
      <c r="M490" s="67">
        <v>1</v>
      </c>
    </row>
    <row r="491" spans="3:13" ht="15.6">
      <c r="C491" s="19" t="s">
        <v>251</v>
      </c>
      <c r="D491" s="10"/>
      <c r="E491" s="62" t="s">
        <v>282</v>
      </c>
      <c r="F491" s="62" t="s">
        <v>282</v>
      </c>
      <c r="G491" s="62" t="s">
        <v>282</v>
      </c>
      <c r="H491" s="87" t="s">
        <v>282</v>
      </c>
      <c r="I491" s="87" t="s">
        <v>282</v>
      </c>
      <c r="J491" s="87" t="s">
        <v>282</v>
      </c>
      <c r="K491" s="78" t="s">
        <v>282</v>
      </c>
      <c r="L491" s="67" t="s">
        <v>282</v>
      </c>
      <c r="M491" s="79" t="s">
        <v>282</v>
      </c>
    </row>
    <row r="492" spans="3:13" ht="15.6">
      <c r="C492" s="19" t="s">
        <v>252</v>
      </c>
      <c r="D492" s="10"/>
      <c r="E492" s="62" t="s">
        <v>253</v>
      </c>
      <c r="F492" s="62" t="s">
        <v>282</v>
      </c>
      <c r="G492" s="62" t="s">
        <v>282</v>
      </c>
      <c r="H492" s="87">
        <v>1</v>
      </c>
      <c r="I492" s="87">
        <v>1</v>
      </c>
      <c r="J492" s="87">
        <v>1</v>
      </c>
      <c r="K492" s="78">
        <v>1</v>
      </c>
      <c r="L492" s="67">
        <v>1</v>
      </c>
      <c r="M492" s="67">
        <v>1</v>
      </c>
    </row>
    <row r="493" spans="3:13" ht="15.6">
      <c r="C493" s="7" t="s">
        <v>254</v>
      </c>
      <c r="D493" s="10"/>
      <c r="E493" s="62" t="s">
        <v>282</v>
      </c>
      <c r="F493" s="62" t="s">
        <v>282</v>
      </c>
      <c r="G493" s="62" t="s">
        <v>282</v>
      </c>
      <c r="H493" s="87" t="s">
        <v>282</v>
      </c>
      <c r="I493" s="87" t="s">
        <v>282</v>
      </c>
      <c r="J493" s="87" t="s">
        <v>282</v>
      </c>
      <c r="K493" s="78" t="s">
        <v>282</v>
      </c>
      <c r="L493" s="67" t="s">
        <v>282</v>
      </c>
      <c r="M493" s="79" t="s">
        <v>282</v>
      </c>
    </row>
    <row r="494" spans="3:13" ht="15.6">
      <c r="C494" s="5"/>
      <c r="D494" s="5"/>
      <c r="E494" s="12"/>
      <c r="F494" s="12"/>
      <c r="G494" s="12"/>
      <c r="H494" s="55" t="s">
        <v>601</v>
      </c>
    </row>
    <row r="495" spans="3:13" ht="15.6">
      <c r="C495" s="5" t="s">
        <v>467</v>
      </c>
      <c r="D495" s="5"/>
      <c r="E495" s="12"/>
      <c r="F495" s="12"/>
      <c r="G495" s="12"/>
      <c r="H495" s="12"/>
    </row>
    <row r="496" spans="3:13" ht="15.6">
      <c r="C496" s="5" t="s">
        <v>468</v>
      </c>
      <c r="D496" s="5"/>
      <c r="E496" s="12"/>
      <c r="F496" s="12"/>
      <c r="G496" s="12"/>
      <c r="H496" s="12"/>
    </row>
    <row r="497" spans="3:13" ht="15.6">
      <c r="C497" s="4"/>
      <c r="D497" s="4"/>
      <c r="E497" s="4"/>
      <c r="F497" s="4"/>
      <c r="G497" s="4"/>
      <c r="H497" s="4"/>
    </row>
    <row r="498" spans="3:13" ht="15.6">
      <c r="C498" s="4" t="s">
        <v>311</v>
      </c>
      <c r="D498" s="4"/>
      <c r="E498" s="4"/>
      <c r="F498" s="4"/>
      <c r="G498" s="4"/>
      <c r="H498" s="4"/>
    </row>
    <row r="499" spans="3:13" ht="15.75" customHeight="1">
      <c r="C499" s="303" t="s">
        <v>85</v>
      </c>
      <c r="D499" s="304"/>
      <c r="E499" s="304"/>
      <c r="F499" s="304"/>
      <c r="G499" s="305"/>
      <c r="H499" s="72">
        <v>2007</v>
      </c>
      <c r="I499" s="69">
        <v>2008</v>
      </c>
      <c r="J499" s="69">
        <v>2009</v>
      </c>
      <c r="K499" s="69">
        <v>2010</v>
      </c>
      <c r="L499" s="69">
        <v>2011</v>
      </c>
      <c r="M499" s="69">
        <v>2012</v>
      </c>
    </row>
    <row r="500" spans="3:13" ht="15.6">
      <c r="C500" s="306"/>
      <c r="D500" s="307"/>
      <c r="E500" s="307"/>
      <c r="F500" s="307"/>
      <c r="G500" s="308"/>
      <c r="H500" s="62" t="s">
        <v>34</v>
      </c>
      <c r="I500" s="67" t="s">
        <v>34</v>
      </c>
      <c r="J500" s="67" t="s">
        <v>34</v>
      </c>
      <c r="K500" s="67" t="s">
        <v>34</v>
      </c>
      <c r="L500" s="67" t="s">
        <v>34</v>
      </c>
      <c r="M500" s="67" t="s">
        <v>34</v>
      </c>
    </row>
    <row r="501" spans="3:13" ht="15.6">
      <c r="C501" s="19" t="s">
        <v>255</v>
      </c>
      <c r="D501" s="9"/>
      <c r="E501" s="9"/>
      <c r="F501" s="9"/>
      <c r="G501" s="10"/>
      <c r="H501" s="44">
        <v>65</v>
      </c>
      <c r="I501" s="44">
        <v>90</v>
      </c>
      <c r="J501" s="44">
        <v>67</v>
      </c>
      <c r="K501" s="44">
        <v>81</v>
      </c>
      <c r="L501" s="44">
        <v>85</v>
      </c>
      <c r="M501" s="44">
        <v>85</v>
      </c>
    </row>
    <row r="502" spans="3:13" ht="15.6">
      <c r="C502" s="19" t="s">
        <v>256</v>
      </c>
      <c r="D502" s="9"/>
      <c r="E502" s="9"/>
      <c r="F502" s="9"/>
      <c r="G502" s="10"/>
      <c r="H502" s="44">
        <v>3</v>
      </c>
      <c r="I502" s="44" t="s">
        <v>282</v>
      </c>
      <c r="J502" s="44" t="s">
        <v>282</v>
      </c>
      <c r="K502" s="44" t="s">
        <v>282</v>
      </c>
      <c r="L502" s="44" t="s">
        <v>282</v>
      </c>
      <c r="M502" s="44" t="s">
        <v>282</v>
      </c>
    </row>
    <row r="503" spans="3:13" ht="15.6">
      <c r="C503" s="19" t="s">
        <v>257</v>
      </c>
      <c r="D503" s="9"/>
      <c r="E503" s="9"/>
      <c r="F503" s="9"/>
      <c r="G503" s="10"/>
      <c r="H503" s="44">
        <v>2</v>
      </c>
      <c r="I503" s="44">
        <v>4</v>
      </c>
      <c r="J503" s="44">
        <v>6</v>
      </c>
      <c r="K503" s="44">
        <v>5</v>
      </c>
      <c r="L503" s="44">
        <v>4</v>
      </c>
      <c r="M503" s="44">
        <v>4</v>
      </c>
    </row>
    <row r="504" spans="3:13" ht="15.6">
      <c r="C504" s="19" t="s">
        <v>258</v>
      </c>
      <c r="D504" s="9"/>
      <c r="E504" s="9"/>
      <c r="F504" s="9"/>
      <c r="G504" s="10"/>
      <c r="H504" s="44" t="s">
        <v>282</v>
      </c>
      <c r="I504" s="44" t="s">
        <v>282</v>
      </c>
      <c r="J504" s="44" t="s">
        <v>282</v>
      </c>
      <c r="K504" s="44" t="s">
        <v>282</v>
      </c>
      <c r="L504" s="44" t="s">
        <v>282</v>
      </c>
      <c r="M504" s="44" t="s">
        <v>282</v>
      </c>
    </row>
    <row r="505" spans="3:13" ht="15.6">
      <c r="C505" s="37"/>
      <c r="D505" s="5"/>
      <c r="E505" s="5"/>
      <c r="F505" s="5"/>
      <c r="G505" s="5"/>
      <c r="H505" s="55" t="s">
        <v>601</v>
      </c>
    </row>
    <row r="506" spans="3:13" ht="15.6">
      <c r="C506" s="37" t="s">
        <v>469</v>
      </c>
      <c r="D506" s="5"/>
      <c r="E506" s="5"/>
      <c r="F506" s="5"/>
      <c r="G506" s="5"/>
      <c r="H506" s="54"/>
    </row>
    <row r="507" spans="3:13" ht="15.6">
      <c r="C507" s="37" t="s">
        <v>470</v>
      </c>
      <c r="D507" s="5"/>
      <c r="E507" s="5"/>
      <c r="F507" s="5"/>
      <c r="G507" s="5"/>
      <c r="H507" s="54"/>
    </row>
    <row r="508" spans="3:13" ht="15.6">
      <c r="C508" s="37" t="s">
        <v>471</v>
      </c>
      <c r="D508" s="5"/>
      <c r="E508" s="5"/>
      <c r="F508" s="5"/>
      <c r="G508" s="5"/>
      <c r="H508" s="54"/>
    </row>
    <row r="510" spans="3:13" ht="15.6">
      <c r="C510" s="4" t="s">
        <v>277</v>
      </c>
      <c r="D510" s="4"/>
      <c r="E510" s="4"/>
      <c r="F510" s="4"/>
      <c r="G510" s="4"/>
      <c r="H510" s="4"/>
    </row>
    <row r="511" spans="3:13" ht="15.6">
      <c r="C511" s="4"/>
      <c r="D511" s="4"/>
      <c r="E511" s="4"/>
      <c r="F511" s="4"/>
      <c r="G511" s="4"/>
      <c r="H511" s="4"/>
    </row>
    <row r="512" spans="3:13" ht="15.6">
      <c r="C512" s="4" t="s">
        <v>312</v>
      </c>
      <c r="D512" s="4"/>
      <c r="E512" s="4"/>
      <c r="F512" s="4"/>
      <c r="G512" s="4"/>
      <c r="H512" s="4"/>
    </row>
    <row r="513" spans="3:15" ht="15.75" customHeight="1">
      <c r="C513" s="297" t="s">
        <v>85</v>
      </c>
      <c r="D513" s="297"/>
      <c r="E513" s="297"/>
      <c r="F513" s="297"/>
      <c r="G513" s="297"/>
      <c r="H513" s="297"/>
      <c r="I513" s="297"/>
      <c r="J513" s="72">
        <v>2007</v>
      </c>
      <c r="K513" s="69">
        <v>2008</v>
      </c>
      <c r="L513" s="69">
        <v>2009</v>
      </c>
      <c r="M513" s="69">
        <v>2010</v>
      </c>
      <c r="N513" s="69">
        <v>2011</v>
      </c>
      <c r="O513" s="69">
        <v>2012</v>
      </c>
    </row>
    <row r="514" spans="3:15" ht="15.6">
      <c r="C514" s="297"/>
      <c r="D514" s="297"/>
      <c r="E514" s="297"/>
      <c r="F514" s="297"/>
      <c r="G514" s="297"/>
      <c r="H514" s="297"/>
      <c r="I514" s="297"/>
      <c r="J514" s="67" t="s">
        <v>34</v>
      </c>
      <c r="K514" s="67" t="s">
        <v>34</v>
      </c>
      <c r="L514" s="67" t="s">
        <v>34</v>
      </c>
      <c r="M514" s="67" t="s">
        <v>34</v>
      </c>
      <c r="N514" s="67" t="s">
        <v>34</v>
      </c>
      <c r="O514" s="67" t="s">
        <v>34</v>
      </c>
    </row>
    <row r="515" spans="3:15" ht="15.6">
      <c r="C515" s="19" t="s">
        <v>259</v>
      </c>
      <c r="D515" s="9"/>
      <c r="E515" s="9"/>
      <c r="F515" s="9"/>
      <c r="G515" s="9"/>
      <c r="H515" s="77"/>
      <c r="I515" s="68"/>
      <c r="J515" s="44">
        <v>1</v>
      </c>
      <c r="K515" s="44">
        <v>1</v>
      </c>
      <c r="L515" s="44">
        <v>1</v>
      </c>
      <c r="M515" s="44">
        <v>1</v>
      </c>
      <c r="N515" s="44">
        <v>1</v>
      </c>
      <c r="O515" s="44">
        <v>1</v>
      </c>
    </row>
    <row r="516" spans="3:15" ht="15.6">
      <c r="C516" s="19" t="s">
        <v>260</v>
      </c>
      <c r="D516" s="9"/>
      <c r="E516" s="9"/>
      <c r="F516" s="9"/>
      <c r="G516" s="9"/>
      <c r="H516" s="77"/>
      <c r="I516" s="68"/>
      <c r="J516" s="44">
        <v>1</v>
      </c>
      <c r="K516" s="44">
        <v>1</v>
      </c>
      <c r="L516" s="44" t="s">
        <v>282</v>
      </c>
      <c r="M516" s="44" t="s">
        <v>282</v>
      </c>
      <c r="N516" s="44" t="s">
        <v>282</v>
      </c>
      <c r="O516" s="44" t="s">
        <v>282</v>
      </c>
    </row>
    <row r="517" spans="3:15" ht="15.6">
      <c r="C517" s="19" t="s">
        <v>261</v>
      </c>
      <c r="D517" s="9"/>
      <c r="E517" s="9"/>
      <c r="F517" s="9"/>
      <c r="G517" s="9"/>
      <c r="H517" s="77"/>
      <c r="I517" s="68"/>
      <c r="J517" s="44" t="s">
        <v>282</v>
      </c>
      <c r="K517" s="44" t="s">
        <v>282</v>
      </c>
      <c r="L517" s="44" t="s">
        <v>282</v>
      </c>
      <c r="M517" s="44" t="s">
        <v>282</v>
      </c>
      <c r="N517" s="44" t="s">
        <v>282</v>
      </c>
      <c r="O517" s="44" t="s">
        <v>282</v>
      </c>
    </row>
    <row r="518" spans="3:15" ht="15.6">
      <c r="C518" s="19" t="s">
        <v>262</v>
      </c>
      <c r="D518" s="9"/>
      <c r="E518" s="9"/>
      <c r="F518" s="9"/>
      <c r="G518" s="9"/>
      <c r="H518" s="77"/>
      <c r="I518" s="68"/>
      <c r="J518" s="44" t="s">
        <v>282</v>
      </c>
      <c r="K518" s="44" t="s">
        <v>282</v>
      </c>
      <c r="L518" s="44" t="s">
        <v>282</v>
      </c>
      <c r="M518" s="44" t="s">
        <v>282</v>
      </c>
      <c r="N518" s="44" t="s">
        <v>282</v>
      </c>
      <c r="O518" s="44" t="s">
        <v>282</v>
      </c>
    </row>
    <row r="519" spans="3:15" ht="15.6">
      <c r="C519" s="19" t="s">
        <v>263</v>
      </c>
      <c r="D519" s="9"/>
      <c r="E519" s="9"/>
      <c r="F519" s="9"/>
      <c r="G519" s="9"/>
      <c r="H519" s="77"/>
      <c r="I519" s="68"/>
      <c r="J519" s="44">
        <v>2</v>
      </c>
      <c r="K519" s="44">
        <v>2</v>
      </c>
      <c r="L519" s="44">
        <v>2</v>
      </c>
      <c r="M519" s="44">
        <v>2</v>
      </c>
      <c r="N519" s="44">
        <v>1</v>
      </c>
      <c r="O519" s="44">
        <v>1</v>
      </c>
    </row>
    <row r="520" spans="3:15" ht="15.6">
      <c r="C520" s="19" t="s">
        <v>264</v>
      </c>
      <c r="D520" s="9"/>
      <c r="E520" s="9"/>
      <c r="F520" s="9"/>
      <c r="G520" s="9"/>
      <c r="H520" s="77"/>
      <c r="I520" s="68"/>
      <c r="J520" s="44" t="s">
        <v>282</v>
      </c>
      <c r="K520" s="44" t="s">
        <v>282</v>
      </c>
      <c r="L520" s="44" t="s">
        <v>282</v>
      </c>
      <c r="M520" s="44" t="s">
        <v>282</v>
      </c>
      <c r="N520" s="44" t="s">
        <v>282</v>
      </c>
      <c r="O520" s="44" t="s">
        <v>282</v>
      </c>
    </row>
    <row r="521" spans="3:15" ht="15.6">
      <c r="C521" s="19" t="s">
        <v>265</v>
      </c>
      <c r="D521" s="9"/>
      <c r="E521" s="9"/>
      <c r="F521" s="9"/>
      <c r="G521" s="9"/>
      <c r="H521" s="77"/>
      <c r="I521" s="68"/>
      <c r="J521" s="44" t="s">
        <v>282</v>
      </c>
      <c r="K521" s="44" t="s">
        <v>282</v>
      </c>
      <c r="L521" s="44" t="s">
        <v>282</v>
      </c>
      <c r="M521" s="44" t="s">
        <v>282</v>
      </c>
      <c r="N521" s="44" t="s">
        <v>282</v>
      </c>
      <c r="O521" s="44" t="s">
        <v>282</v>
      </c>
    </row>
    <row r="522" spans="3:15" ht="15.6">
      <c r="C522" s="19" t="s">
        <v>427</v>
      </c>
      <c r="D522" s="9"/>
      <c r="E522" s="9"/>
      <c r="F522" s="9"/>
      <c r="G522" s="9"/>
      <c r="H522" s="77"/>
      <c r="I522" s="68"/>
      <c r="J522" s="44">
        <v>5</v>
      </c>
      <c r="K522" s="44">
        <v>7</v>
      </c>
      <c r="L522" s="44">
        <v>7</v>
      </c>
      <c r="M522" s="44">
        <v>10</v>
      </c>
      <c r="N522" s="44">
        <v>10</v>
      </c>
      <c r="O522" s="44">
        <v>10</v>
      </c>
    </row>
    <row r="523" spans="3:15" ht="15.6">
      <c r="C523" s="19" t="s">
        <v>266</v>
      </c>
      <c r="D523" s="9"/>
      <c r="E523" s="9"/>
      <c r="F523" s="9"/>
      <c r="G523" s="9"/>
      <c r="H523" s="77"/>
      <c r="I523" s="68"/>
      <c r="J523" s="44" t="s">
        <v>282</v>
      </c>
      <c r="K523" s="44" t="s">
        <v>282</v>
      </c>
      <c r="L523" s="44" t="s">
        <v>282</v>
      </c>
      <c r="M523" s="44" t="s">
        <v>282</v>
      </c>
      <c r="N523" s="44" t="s">
        <v>282</v>
      </c>
      <c r="O523" s="44"/>
    </row>
    <row r="524" spans="3:15" ht="15.6">
      <c r="C524" s="37"/>
      <c r="D524" s="5"/>
      <c r="E524" s="5"/>
      <c r="F524" s="5"/>
      <c r="G524" s="5"/>
      <c r="H524" s="55" t="s">
        <v>601</v>
      </c>
    </row>
    <row r="525" spans="3:15" ht="15.6">
      <c r="C525" s="37" t="s">
        <v>472</v>
      </c>
      <c r="D525" s="5"/>
      <c r="E525" s="5"/>
      <c r="F525" s="5"/>
      <c r="G525" s="5"/>
      <c r="H525" s="54"/>
    </row>
    <row r="526" spans="3:15" ht="15.6">
      <c r="C526" s="37" t="s">
        <v>473</v>
      </c>
      <c r="D526" s="5"/>
      <c r="E526" s="5"/>
      <c r="F526" s="5"/>
      <c r="G526" s="5"/>
      <c r="H526" s="54"/>
    </row>
    <row r="527" spans="3:15" ht="15.6">
      <c r="C527" s="4"/>
      <c r="D527" s="4"/>
      <c r="E527" s="4"/>
      <c r="F527" s="4"/>
      <c r="G527" s="4"/>
      <c r="H527" s="4"/>
    </row>
    <row r="528" spans="3:15" ht="15.6">
      <c r="C528" s="4" t="s">
        <v>313</v>
      </c>
      <c r="D528" s="4"/>
      <c r="E528" s="4"/>
      <c r="F528" s="4"/>
      <c r="G528" s="4"/>
      <c r="H528" s="4"/>
    </row>
    <row r="529" spans="2:13" ht="15.75" customHeight="1">
      <c r="C529" s="303" t="s">
        <v>85</v>
      </c>
      <c r="D529" s="304"/>
      <c r="E529" s="304"/>
      <c r="F529" s="304"/>
      <c r="G529" s="305"/>
      <c r="H529" s="72">
        <v>2007</v>
      </c>
      <c r="I529" s="69">
        <v>2008</v>
      </c>
      <c r="J529" s="69">
        <v>2009</v>
      </c>
      <c r="K529" s="69">
        <v>2010</v>
      </c>
      <c r="L529" s="69">
        <v>2011</v>
      </c>
      <c r="M529" s="69">
        <v>2012</v>
      </c>
    </row>
    <row r="530" spans="2:13" ht="15.6">
      <c r="C530" s="306"/>
      <c r="D530" s="307"/>
      <c r="E530" s="307"/>
      <c r="F530" s="307"/>
      <c r="G530" s="308"/>
      <c r="H530" s="62" t="s">
        <v>34</v>
      </c>
      <c r="I530" s="67" t="s">
        <v>34</v>
      </c>
      <c r="J530" s="67" t="s">
        <v>34</v>
      </c>
      <c r="K530" s="67" t="s">
        <v>34</v>
      </c>
      <c r="L530" s="67" t="s">
        <v>34</v>
      </c>
      <c r="M530" s="67" t="s">
        <v>34</v>
      </c>
    </row>
    <row r="531" spans="2:13" ht="15.6">
      <c r="C531" s="19" t="s">
        <v>267</v>
      </c>
      <c r="D531" s="9"/>
      <c r="E531" s="9"/>
      <c r="F531" s="9"/>
      <c r="G531" s="10"/>
      <c r="H531" s="44">
        <v>8</v>
      </c>
      <c r="I531" s="44">
        <v>6</v>
      </c>
      <c r="J531" s="44">
        <v>5</v>
      </c>
      <c r="K531" s="44">
        <v>5</v>
      </c>
      <c r="L531" s="44">
        <v>3</v>
      </c>
      <c r="M531" s="44">
        <v>3</v>
      </c>
    </row>
    <row r="532" spans="2:13" ht="15.6">
      <c r="C532" s="19" t="s">
        <v>268</v>
      </c>
      <c r="D532" s="9"/>
      <c r="E532" s="9"/>
      <c r="F532" s="9"/>
      <c r="G532" s="10"/>
      <c r="H532" s="44">
        <v>1</v>
      </c>
      <c r="I532" s="44">
        <v>1</v>
      </c>
      <c r="J532" s="44" t="s">
        <v>282</v>
      </c>
      <c r="K532" s="44" t="s">
        <v>282</v>
      </c>
      <c r="L532" s="44" t="s">
        <v>282</v>
      </c>
      <c r="M532" s="44" t="s">
        <v>282</v>
      </c>
    </row>
    <row r="533" spans="2:13" ht="15.6">
      <c r="C533" s="19" t="s">
        <v>269</v>
      </c>
      <c r="D533" s="9"/>
      <c r="E533" s="9"/>
      <c r="F533" s="9"/>
      <c r="G533" s="10"/>
      <c r="H533" s="44" t="s">
        <v>282</v>
      </c>
      <c r="I533" s="44" t="s">
        <v>282</v>
      </c>
      <c r="J533" s="44" t="s">
        <v>282</v>
      </c>
      <c r="K533" s="44" t="s">
        <v>282</v>
      </c>
      <c r="L533" s="44" t="s">
        <v>282</v>
      </c>
      <c r="M533" s="44" t="s">
        <v>282</v>
      </c>
    </row>
    <row r="534" spans="2:13" ht="15.6">
      <c r="C534" s="19" t="s">
        <v>270</v>
      </c>
      <c r="D534" s="9"/>
      <c r="E534" s="9"/>
      <c r="F534" s="9"/>
      <c r="G534" s="10"/>
      <c r="H534" s="44" t="s">
        <v>282</v>
      </c>
      <c r="I534" s="44" t="s">
        <v>282</v>
      </c>
      <c r="J534" s="44" t="s">
        <v>282</v>
      </c>
      <c r="K534" s="44" t="s">
        <v>282</v>
      </c>
      <c r="L534" s="44" t="s">
        <v>282</v>
      </c>
      <c r="M534" s="44" t="s">
        <v>282</v>
      </c>
    </row>
    <row r="535" spans="2:13" ht="15.6">
      <c r="C535" s="19" t="s">
        <v>271</v>
      </c>
      <c r="D535" s="9"/>
      <c r="E535" s="9"/>
      <c r="F535" s="9"/>
      <c r="G535" s="10"/>
      <c r="H535" s="44" t="s">
        <v>282</v>
      </c>
      <c r="I535" s="44" t="s">
        <v>282</v>
      </c>
      <c r="J535" s="44" t="s">
        <v>282</v>
      </c>
      <c r="K535" s="44" t="s">
        <v>282</v>
      </c>
      <c r="L535" s="44" t="s">
        <v>282</v>
      </c>
      <c r="M535" s="44" t="s">
        <v>282</v>
      </c>
    </row>
    <row r="536" spans="2:13" ht="15.6">
      <c r="C536" s="19" t="s">
        <v>272</v>
      </c>
      <c r="D536" s="9"/>
      <c r="E536" s="9"/>
      <c r="F536" s="9"/>
      <c r="G536" s="10"/>
      <c r="H536" s="44" t="s">
        <v>282</v>
      </c>
      <c r="I536" s="44" t="s">
        <v>282</v>
      </c>
      <c r="J536" s="44" t="s">
        <v>282</v>
      </c>
      <c r="K536" s="44" t="s">
        <v>282</v>
      </c>
      <c r="L536" s="44" t="s">
        <v>282</v>
      </c>
      <c r="M536" s="44" t="s">
        <v>282</v>
      </c>
    </row>
    <row r="537" spans="2:13" ht="15.6">
      <c r="C537" s="19" t="s">
        <v>273</v>
      </c>
      <c r="D537" s="9"/>
      <c r="E537" s="9"/>
      <c r="F537" s="9"/>
      <c r="G537" s="10"/>
      <c r="H537" s="44" t="s">
        <v>282</v>
      </c>
      <c r="I537" s="44" t="s">
        <v>282</v>
      </c>
      <c r="J537" s="44" t="s">
        <v>282</v>
      </c>
      <c r="K537" s="44" t="s">
        <v>282</v>
      </c>
      <c r="L537" s="44" t="s">
        <v>282</v>
      </c>
      <c r="M537" s="44" t="s">
        <v>282</v>
      </c>
    </row>
    <row r="540" spans="2:13" ht="15.6">
      <c r="B540" s="3" t="s">
        <v>279</v>
      </c>
      <c r="C540" s="3" t="s">
        <v>314</v>
      </c>
      <c r="D540" s="4"/>
      <c r="E540" s="4"/>
      <c r="F540" s="4"/>
      <c r="G540" s="4"/>
      <c r="H540" s="4"/>
    </row>
    <row r="541" spans="2:13" ht="15.6">
      <c r="B541" s="48"/>
      <c r="C541" s="4" t="s">
        <v>428</v>
      </c>
      <c r="D541" s="4"/>
      <c r="E541" s="4"/>
      <c r="F541" s="4"/>
      <c r="G541" s="4"/>
      <c r="H541" s="4"/>
    </row>
    <row r="542" spans="2:13" ht="15.6">
      <c r="B542" s="48"/>
      <c r="C542" s="4" t="s">
        <v>315</v>
      </c>
      <c r="D542" s="4"/>
      <c r="E542" s="4"/>
      <c r="F542" s="4"/>
      <c r="G542" s="4"/>
      <c r="H542" s="4"/>
    </row>
    <row r="543" spans="2:13" ht="15.6">
      <c r="B543" s="48"/>
      <c r="C543" s="4" t="s">
        <v>317</v>
      </c>
      <c r="D543" s="4"/>
      <c r="E543" s="4"/>
      <c r="F543" s="4"/>
      <c r="G543" s="4"/>
      <c r="H543" s="4"/>
    </row>
    <row r="544" spans="2:13" ht="15.6">
      <c r="B544" s="48"/>
      <c r="C544" s="4" t="s">
        <v>316</v>
      </c>
      <c r="D544" s="4"/>
      <c r="E544" s="4"/>
      <c r="F544" s="4"/>
      <c r="G544" s="4"/>
      <c r="H544" s="4"/>
    </row>
    <row r="545" spans="2:8" ht="15.6">
      <c r="B545" s="48"/>
      <c r="C545" s="4" t="s">
        <v>318</v>
      </c>
      <c r="D545" s="4"/>
      <c r="E545" s="4"/>
      <c r="F545" s="4"/>
      <c r="G545" s="4"/>
      <c r="H545" s="4"/>
    </row>
    <row r="546" spans="2:8" ht="15.6">
      <c r="B546" s="48"/>
      <c r="C546" s="4" t="s">
        <v>319</v>
      </c>
      <c r="D546" s="4"/>
      <c r="E546" s="4"/>
      <c r="F546" s="4"/>
      <c r="G546" s="4"/>
      <c r="H546" s="4"/>
    </row>
    <row r="547" spans="2:8" ht="15.6">
      <c r="B547" s="48"/>
      <c r="C547" s="4" t="s">
        <v>321</v>
      </c>
      <c r="D547" s="4"/>
      <c r="E547" s="4"/>
      <c r="F547" s="4"/>
      <c r="G547" s="4"/>
      <c r="H547" s="4"/>
    </row>
    <row r="548" spans="2:8" ht="15.6">
      <c r="B548" s="48"/>
      <c r="C548" s="4" t="s">
        <v>322</v>
      </c>
      <c r="D548" s="4"/>
      <c r="E548" s="4"/>
      <c r="F548" s="4"/>
      <c r="G548" s="4"/>
      <c r="H548" s="4"/>
    </row>
    <row r="549" spans="2:8" ht="15.6">
      <c r="B549" s="48"/>
      <c r="C549" s="4"/>
      <c r="D549" s="4"/>
      <c r="E549" s="4"/>
      <c r="F549" s="4"/>
      <c r="G549" s="4"/>
      <c r="H549" s="4"/>
    </row>
    <row r="550" spans="2:8" ht="15.6">
      <c r="B550" s="48" t="s">
        <v>280</v>
      </c>
      <c r="C550" s="4" t="s">
        <v>320</v>
      </c>
      <c r="D550" s="4"/>
      <c r="E550" s="4"/>
      <c r="F550" s="4"/>
      <c r="G550" s="4"/>
      <c r="H550" s="4"/>
    </row>
    <row r="551" spans="2:8" ht="15.6">
      <c r="B551" s="48"/>
      <c r="C551" s="4" t="s">
        <v>429</v>
      </c>
      <c r="D551" s="4"/>
      <c r="E551" s="4"/>
      <c r="F551" s="4"/>
      <c r="G551" s="4"/>
      <c r="H551" s="4"/>
    </row>
    <row r="552" spans="2:8" ht="15.6">
      <c r="B552" s="48"/>
      <c r="C552" s="4" t="s">
        <v>475</v>
      </c>
      <c r="D552" s="4"/>
      <c r="E552" s="4"/>
      <c r="F552" s="4"/>
      <c r="G552" s="4"/>
      <c r="H552" s="4"/>
    </row>
    <row r="553" spans="2:8" ht="15.6">
      <c r="B553" s="48"/>
      <c r="C553" s="4" t="s">
        <v>474</v>
      </c>
      <c r="D553" s="4"/>
      <c r="E553" s="4"/>
      <c r="F553" s="4"/>
      <c r="G553" s="4"/>
      <c r="H553" s="4"/>
    </row>
    <row r="554" spans="2:8" ht="15.6">
      <c r="B554" s="48"/>
      <c r="C554" s="4" t="s">
        <v>430</v>
      </c>
      <c r="D554" s="4"/>
      <c r="E554" s="4"/>
      <c r="F554" s="4"/>
      <c r="G554" s="4"/>
      <c r="H554" s="4"/>
    </row>
    <row r="555" spans="2:8" ht="15.6">
      <c r="B555" s="48"/>
      <c r="C555" s="4" t="s">
        <v>431</v>
      </c>
      <c r="D555" s="4"/>
      <c r="E555" s="4"/>
      <c r="F555" s="4"/>
      <c r="G555" s="4"/>
      <c r="H555" s="4"/>
    </row>
    <row r="556" spans="2:8" ht="15.6">
      <c r="B556" s="48"/>
      <c r="C556" s="4"/>
      <c r="D556" s="4"/>
      <c r="E556" s="4"/>
      <c r="F556" s="4"/>
      <c r="G556" s="4"/>
      <c r="H556" s="4"/>
    </row>
  </sheetData>
  <mergeCells count="519">
    <mergeCell ref="F325:F326"/>
    <mergeCell ref="G325:G326"/>
    <mergeCell ref="K325:K326"/>
    <mergeCell ref="J325:J326"/>
    <mergeCell ref="I325:I326"/>
    <mergeCell ref="H325:H326"/>
    <mergeCell ref="K328:K329"/>
    <mergeCell ref="J328:J329"/>
    <mergeCell ref="I328:I329"/>
    <mergeCell ref="H328:H329"/>
    <mergeCell ref="G328:G329"/>
    <mergeCell ref="F328:F329"/>
    <mergeCell ref="C499:G500"/>
    <mergeCell ref="C513:I514"/>
    <mergeCell ref="C529:G530"/>
    <mergeCell ref="C439:G440"/>
    <mergeCell ref="C449:G450"/>
    <mergeCell ref="C470:G471"/>
    <mergeCell ref="I486:I487"/>
    <mergeCell ref="J486:J487"/>
    <mergeCell ref="K486:K487"/>
    <mergeCell ref="L486:L487"/>
    <mergeCell ref="M486:M487"/>
    <mergeCell ref="C485:D487"/>
    <mergeCell ref="E485:G486"/>
    <mergeCell ref="K409:L409"/>
    <mergeCell ref="M409:N409"/>
    <mergeCell ref="O409:P409"/>
    <mergeCell ref="Q409:R409"/>
    <mergeCell ref="C409:F410"/>
    <mergeCell ref="G421:H421"/>
    <mergeCell ref="I421:J421"/>
    <mergeCell ref="K421:L421"/>
    <mergeCell ref="M421:N421"/>
    <mergeCell ref="O421:P421"/>
    <mergeCell ref="Q421:R421"/>
    <mergeCell ref="C421:F422"/>
    <mergeCell ref="C427:F427"/>
    <mergeCell ref="G409:H409"/>
    <mergeCell ref="I409:J409"/>
    <mergeCell ref="H486:H487"/>
    <mergeCell ref="K380:L380"/>
    <mergeCell ref="M380:N380"/>
    <mergeCell ref="O380:P380"/>
    <mergeCell ref="Q380:R380"/>
    <mergeCell ref="C380:F381"/>
    <mergeCell ref="F394:G394"/>
    <mergeCell ref="H394:I394"/>
    <mergeCell ref="J394:K394"/>
    <mergeCell ref="L394:M394"/>
    <mergeCell ref="N394:O394"/>
    <mergeCell ref="P394:Q394"/>
    <mergeCell ref="F393:G393"/>
    <mergeCell ref="H393:I393"/>
    <mergeCell ref="J393:K393"/>
    <mergeCell ref="L393:M393"/>
    <mergeCell ref="N393:O393"/>
    <mergeCell ref="P393:Q393"/>
    <mergeCell ref="C393:E395"/>
    <mergeCell ref="C122:F122"/>
    <mergeCell ref="C123:F123"/>
    <mergeCell ref="C124:F124"/>
    <mergeCell ref="C126:F126"/>
    <mergeCell ref="C96:F96"/>
    <mergeCell ref="C109:F109"/>
    <mergeCell ref="C21:F21"/>
    <mergeCell ref="C46:F46"/>
    <mergeCell ref="C83:F83"/>
    <mergeCell ref="C120:F121"/>
    <mergeCell ref="C182:E182"/>
    <mergeCell ref="F190:G190"/>
    <mergeCell ref="H190:I190"/>
    <mergeCell ref="C138:F138"/>
    <mergeCell ref="C157:F157"/>
    <mergeCell ref="C132:F133"/>
    <mergeCell ref="G132:H132"/>
    <mergeCell ref="C146:F147"/>
    <mergeCell ref="G146:H146"/>
    <mergeCell ref="F177:G177"/>
    <mergeCell ref="H177:I177"/>
    <mergeCell ref="I146:J146"/>
    <mergeCell ref="J177:K177"/>
    <mergeCell ref="K146:L146"/>
    <mergeCell ref="C176:E178"/>
    <mergeCell ref="F176:G176"/>
    <mergeCell ref="G281:H281"/>
    <mergeCell ref="G291:H291"/>
    <mergeCell ref="G292:H292"/>
    <mergeCell ref="G293:H293"/>
    <mergeCell ref="G276:H276"/>
    <mergeCell ref="G277:H277"/>
    <mergeCell ref="G278:H278"/>
    <mergeCell ref="G279:H279"/>
    <mergeCell ref="G280:H280"/>
    <mergeCell ref="G299:H299"/>
    <mergeCell ref="G300:H300"/>
    <mergeCell ref="G301:H301"/>
    <mergeCell ref="G302:H302"/>
    <mergeCell ref="G303:H303"/>
    <mergeCell ref="G294:H294"/>
    <mergeCell ref="G295:H295"/>
    <mergeCell ref="G296:H296"/>
    <mergeCell ref="G297:H297"/>
    <mergeCell ref="G298:H298"/>
    <mergeCell ref="C321:D322"/>
    <mergeCell ref="F321:G321"/>
    <mergeCell ref="E321:E322"/>
    <mergeCell ref="H321:I321"/>
    <mergeCell ref="G304:H304"/>
    <mergeCell ref="G305:H305"/>
    <mergeCell ref="G306:H306"/>
    <mergeCell ref="G307:H307"/>
    <mergeCell ref="G308:H308"/>
    <mergeCell ref="G341:H341"/>
    <mergeCell ref="G342:H342"/>
    <mergeCell ref="G343:H343"/>
    <mergeCell ref="G350:H350"/>
    <mergeCell ref="G337:H337"/>
    <mergeCell ref="G338:H338"/>
    <mergeCell ref="G339:H339"/>
    <mergeCell ref="G340:H340"/>
    <mergeCell ref="G309:H309"/>
    <mergeCell ref="G310:H310"/>
    <mergeCell ref="G311:H311"/>
    <mergeCell ref="G312:H312"/>
    <mergeCell ref="C364:G364"/>
    <mergeCell ref="C387:F387"/>
    <mergeCell ref="G351:H351"/>
    <mergeCell ref="G352:H352"/>
    <mergeCell ref="G353:H353"/>
    <mergeCell ref="G354:H354"/>
    <mergeCell ref="G355:H355"/>
    <mergeCell ref="C359:I360"/>
    <mergeCell ref="G380:H380"/>
    <mergeCell ref="I380:J380"/>
    <mergeCell ref="C5:F6"/>
    <mergeCell ref="G5:H5"/>
    <mergeCell ref="G33:H33"/>
    <mergeCell ref="C33:F34"/>
    <mergeCell ref="G60:H60"/>
    <mergeCell ref="C60:F61"/>
    <mergeCell ref="C89:F90"/>
    <mergeCell ref="G89:H89"/>
    <mergeCell ref="C103:F104"/>
    <mergeCell ref="G103:H103"/>
    <mergeCell ref="G120:H120"/>
    <mergeCell ref="C401:E401"/>
    <mergeCell ref="C415:F415"/>
    <mergeCell ref="Q33:R33"/>
    <mergeCell ref="O33:P33"/>
    <mergeCell ref="M33:N33"/>
    <mergeCell ref="K33:L33"/>
    <mergeCell ref="I33:J33"/>
    <mergeCell ref="Q5:R5"/>
    <mergeCell ref="O5:P5"/>
    <mergeCell ref="M5:N5"/>
    <mergeCell ref="K5:L5"/>
    <mergeCell ref="I5:J5"/>
    <mergeCell ref="Q89:R89"/>
    <mergeCell ref="O89:P89"/>
    <mergeCell ref="M89:N89"/>
    <mergeCell ref="K89:L89"/>
    <mergeCell ref="I89:J89"/>
    <mergeCell ref="Q60:R60"/>
    <mergeCell ref="O60:P60"/>
    <mergeCell ref="M60:N60"/>
    <mergeCell ref="K60:L60"/>
    <mergeCell ref="I60:J60"/>
    <mergeCell ref="Q120:R120"/>
    <mergeCell ref="O120:P120"/>
    <mergeCell ref="M120:N120"/>
    <mergeCell ref="K120:L120"/>
    <mergeCell ref="I120:J120"/>
    <mergeCell ref="Q103:R103"/>
    <mergeCell ref="O103:P103"/>
    <mergeCell ref="M103:N103"/>
    <mergeCell ref="K103:L103"/>
    <mergeCell ref="I103:J103"/>
    <mergeCell ref="M146:N146"/>
    <mergeCell ref="O146:P146"/>
    <mergeCell ref="Q146:R146"/>
    <mergeCell ref="I132:J132"/>
    <mergeCell ref="K132:L132"/>
    <mergeCell ref="M132:N132"/>
    <mergeCell ref="O132:P132"/>
    <mergeCell ref="Q132:R132"/>
    <mergeCell ref="L177:M177"/>
    <mergeCell ref="N177:O177"/>
    <mergeCell ref="P177:Q177"/>
    <mergeCell ref="H176:I176"/>
    <mergeCell ref="J176:K176"/>
    <mergeCell ref="L176:M176"/>
    <mergeCell ref="N176:O176"/>
    <mergeCell ref="P176:Q176"/>
    <mergeCell ref="C203:G204"/>
    <mergeCell ref="J190:K190"/>
    <mergeCell ref="L190:M190"/>
    <mergeCell ref="N190:O190"/>
    <mergeCell ref="P190:Q190"/>
    <mergeCell ref="C189:E191"/>
    <mergeCell ref="F189:G189"/>
    <mergeCell ref="H189:I189"/>
    <mergeCell ref="J189:K189"/>
    <mergeCell ref="L189:M189"/>
    <mergeCell ref="N189:O189"/>
    <mergeCell ref="P189:Q189"/>
    <mergeCell ref="M251:N251"/>
    <mergeCell ref="O251:P251"/>
    <mergeCell ref="Q251:R251"/>
    <mergeCell ref="C250:F251"/>
    <mergeCell ref="G250:H250"/>
    <mergeCell ref="I250:J250"/>
    <mergeCell ref="K250:L250"/>
    <mergeCell ref="M250:N250"/>
    <mergeCell ref="O250:P250"/>
    <mergeCell ref="Q250:R250"/>
    <mergeCell ref="G251:H251"/>
    <mergeCell ref="K256:L256"/>
    <mergeCell ref="I252:J252"/>
    <mergeCell ref="I253:J253"/>
    <mergeCell ref="I254:J254"/>
    <mergeCell ref="I255:J255"/>
    <mergeCell ref="I256:J256"/>
    <mergeCell ref="C220:G221"/>
    <mergeCell ref="C232:G233"/>
    <mergeCell ref="I251:J251"/>
    <mergeCell ref="K251:L251"/>
    <mergeCell ref="G253:H253"/>
    <mergeCell ref="G254:H254"/>
    <mergeCell ref="G255:H255"/>
    <mergeCell ref="G256:H256"/>
    <mergeCell ref="G252:H252"/>
    <mergeCell ref="C261:F262"/>
    <mergeCell ref="G261:H261"/>
    <mergeCell ref="I261:J261"/>
    <mergeCell ref="K261:L261"/>
    <mergeCell ref="M261:N261"/>
    <mergeCell ref="Q252:R252"/>
    <mergeCell ref="Q253:R253"/>
    <mergeCell ref="Q254:R254"/>
    <mergeCell ref="Q255:R255"/>
    <mergeCell ref="Q256:R256"/>
    <mergeCell ref="O252:P252"/>
    <mergeCell ref="O253:P253"/>
    <mergeCell ref="O254:P254"/>
    <mergeCell ref="O255:P255"/>
    <mergeCell ref="O256:P256"/>
    <mergeCell ref="M252:N252"/>
    <mergeCell ref="M253:N253"/>
    <mergeCell ref="M254:N254"/>
    <mergeCell ref="M255:N255"/>
    <mergeCell ref="M256:N256"/>
    <mergeCell ref="K252:L252"/>
    <mergeCell ref="K253:L253"/>
    <mergeCell ref="K254:L254"/>
    <mergeCell ref="K255:L255"/>
    <mergeCell ref="O280:P280"/>
    <mergeCell ref="O281:P281"/>
    <mergeCell ref="M275:N275"/>
    <mergeCell ref="M276:N276"/>
    <mergeCell ref="M277:N277"/>
    <mergeCell ref="M278:N278"/>
    <mergeCell ref="M279:N279"/>
    <mergeCell ref="O261:P261"/>
    <mergeCell ref="Q261:R261"/>
    <mergeCell ref="M272:N272"/>
    <mergeCell ref="M273:N273"/>
    <mergeCell ref="M274:N274"/>
    <mergeCell ref="Q272:R272"/>
    <mergeCell ref="Q273:R273"/>
    <mergeCell ref="Q274:R274"/>
    <mergeCell ref="I280:J280"/>
    <mergeCell ref="I281:J281"/>
    <mergeCell ref="K281:L281"/>
    <mergeCell ref="I275:J275"/>
    <mergeCell ref="I276:J276"/>
    <mergeCell ref="I277:J277"/>
    <mergeCell ref="I278:J278"/>
    <mergeCell ref="I279:J279"/>
    <mergeCell ref="Q280:R280"/>
    <mergeCell ref="Q281:R281"/>
    <mergeCell ref="Q277:R277"/>
    <mergeCell ref="Q278:R278"/>
    <mergeCell ref="Q279:R279"/>
    <mergeCell ref="M280:N280"/>
    <mergeCell ref="M281:N281"/>
    <mergeCell ref="O277:P277"/>
    <mergeCell ref="O278:P278"/>
    <mergeCell ref="O279:P279"/>
    <mergeCell ref="K275:L275"/>
    <mergeCell ref="K276:L276"/>
    <mergeCell ref="K277:L277"/>
    <mergeCell ref="K278:L278"/>
    <mergeCell ref="K279:L279"/>
    <mergeCell ref="K280:L280"/>
    <mergeCell ref="C271:F272"/>
    <mergeCell ref="G271:H271"/>
    <mergeCell ref="I271:J271"/>
    <mergeCell ref="K271:L271"/>
    <mergeCell ref="M271:N271"/>
    <mergeCell ref="O271:P271"/>
    <mergeCell ref="Q271:R271"/>
    <mergeCell ref="Q275:R275"/>
    <mergeCell ref="Q276:R276"/>
    <mergeCell ref="O272:P272"/>
    <mergeCell ref="O273:P273"/>
    <mergeCell ref="O274:P274"/>
    <mergeCell ref="O275:P275"/>
    <mergeCell ref="O276:P276"/>
    <mergeCell ref="I272:J272"/>
    <mergeCell ref="I273:J273"/>
    <mergeCell ref="I274:J274"/>
    <mergeCell ref="K272:L272"/>
    <mergeCell ref="K273:L273"/>
    <mergeCell ref="K274:L274"/>
    <mergeCell ref="G272:H272"/>
    <mergeCell ref="G273:H273"/>
    <mergeCell ref="G274:H274"/>
    <mergeCell ref="G275:H275"/>
    <mergeCell ref="K310:L310"/>
    <mergeCell ref="I296:J296"/>
    <mergeCell ref="I297:J297"/>
    <mergeCell ref="I298:J298"/>
    <mergeCell ref="I299:J299"/>
    <mergeCell ref="I300:J300"/>
    <mergeCell ref="I291:J291"/>
    <mergeCell ref="I292:J292"/>
    <mergeCell ref="I293:J293"/>
    <mergeCell ref="I294:J294"/>
    <mergeCell ref="I295:J295"/>
    <mergeCell ref="I306:J306"/>
    <mergeCell ref="I307:J307"/>
    <mergeCell ref="I308:J308"/>
    <mergeCell ref="I309:J309"/>
    <mergeCell ref="I310:J310"/>
    <mergeCell ref="I301:J301"/>
    <mergeCell ref="I302:J302"/>
    <mergeCell ref="I303:J303"/>
    <mergeCell ref="I304:J304"/>
    <mergeCell ref="I305:J305"/>
    <mergeCell ref="K305:L305"/>
    <mergeCell ref="K306:L306"/>
    <mergeCell ref="K307:L307"/>
    <mergeCell ref="K308:L308"/>
    <mergeCell ref="K309:L309"/>
    <mergeCell ref="K291:L291"/>
    <mergeCell ref="K292:L292"/>
    <mergeCell ref="K293:L293"/>
    <mergeCell ref="M309:N309"/>
    <mergeCell ref="K304:L304"/>
    <mergeCell ref="M291:N291"/>
    <mergeCell ref="M292:N292"/>
    <mergeCell ref="M293:N293"/>
    <mergeCell ref="M294:N294"/>
    <mergeCell ref="M295:N295"/>
    <mergeCell ref="M296:N296"/>
    <mergeCell ref="M297:N297"/>
    <mergeCell ref="M298:N298"/>
    <mergeCell ref="M299:N299"/>
    <mergeCell ref="K301:L301"/>
    <mergeCell ref="K302:L302"/>
    <mergeCell ref="K303:L303"/>
    <mergeCell ref="O300:P300"/>
    <mergeCell ref="O301:P301"/>
    <mergeCell ref="O302:P302"/>
    <mergeCell ref="M304:N304"/>
    <mergeCell ref="M305:N305"/>
    <mergeCell ref="M306:N306"/>
    <mergeCell ref="M307:N307"/>
    <mergeCell ref="M308:N308"/>
    <mergeCell ref="O308:P308"/>
    <mergeCell ref="M300:N300"/>
    <mergeCell ref="M301:N301"/>
    <mergeCell ref="M302:N302"/>
    <mergeCell ref="M303:N303"/>
    <mergeCell ref="O303:P303"/>
    <mergeCell ref="O304:P304"/>
    <mergeCell ref="O305:P305"/>
    <mergeCell ref="O306:P306"/>
    <mergeCell ref="O307:P307"/>
    <mergeCell ref="O291:P291"/>
    <mergeCell ref="O292:P292"/>
    <mergeCell ref="O293:P293"/>
    <mergeCell ref="O294:P294"/>
    <mergeCell ref="O295:P295"/>
    <mergeCell ref="O296:P296"/>
    <mergeCell ref="O297:P297"/>
    <mergeCell ref="O298:P298"/>
    <mergeCell ref="O299:P299"/>
    <mergeCell ref="Q308:R308"/>
    <mergeCell ref="Q309:R309"/>
    <mergeCell ref="Q310:R310"/>
    <mergeCell ref="M310:N310"/>
    <mergeCell ref="O309:P309"/>
    <mergeCell ref="O310:P310"/>
    <mergeCell ref="Q301:R301"/>
    <mergeCell ref="Q302:R302"/>
    <mergeCell ref="Q303:R303"/>
    <mergeCell ref="Q304:R304"/>
    <mergeCell ref="Q305:R305"/>
    <mergeCell ref="Q306:R306"/>
    <mergeCell ref="Q307:R307"/>
    <mergeCell ref="Q296:R296"/>
    <mergeCell ref="Q297:R297"/>
    <mergeCell ref="Q298:R298"/>
    <mergeCell ref="Q299:R299"/>
    <mergeCell ref="Q300:R300"/>
    <mergeCell ref="C290:F291"/>
    <mergeCell ref="G290:H290"/>
    <mergeCell ref="I290:J290"/>
    <mergeCell ref="K290:L290"/>
    <mergeCell ref="M290:N290"/>
    <mergeCell ref="O290:P290"/>
    <mergeCell ref="Q290:R290"/>
    <mergeCell ref="Q291:R291"/>
    <mergeCell ref="Q292:R292"/>
    <mergeCell ref="Q293:R293"/>
    <mergeCell ref="Q294:R294"/>
    <mergeCell ref="Q295:R295"/>
    <mergeCell ref="K294:L294"/>
    <mergeCell ref="K295:L295"/>
    <mergeCell ref="K296:L296"/>
    <mergeCell ref="K297:L297"/>
    <mergeCell ref="K298:L298"/>
    <mergeCell ref="K299:L299"/>
    <mergeCell ref="K300:L300"/>
    <mergeCell ref="J321:K321"/>
    <mergeCell ref="L321:M321"/>
    <mergeCell ref="N321:O321"/>
    <mergeCell ref="P321:Q321"/>
    <mergeCell ref="I337:J337"/>
    <mergeCell ref="M337:N337"/>
    <mergeCell ref="Q337:R337"/>
    <mergeCell ref="Q311:R311"/>
    <mergeCell ref="Q312:R312"/>
    <mergeCell ref="I311:J311"/>
    <mergeCell ref="I312:J312"/>
    <mergeCell ref="O312:P312"/>
    <mergeCell ref="M311:N311"/>
    <mergeCell ref="M312:N312"/>
    <mergeCell ref="O311:P311"/>
    <mergeCell ref="K311:L311"/>
    <mergeCell ref="K312:L312"/>
    <mergeCell ref="M341:N341"/>
    <mergeCell ref="M342:N342"/>
    <mergeCell ref="I343:J343"/>
    <mergeCell ref="K337:L337"/>
    <mergeCell ref="K338:L338"/>
    <mergeCell ref="K339:L339"/>
    <mergeCell ref="K340:L340"/>
    <mergeCell ref="K341:L341"/>
    <mergeCell ref="K342:L342"/>
    <mergeCell ref="K343:L343"/>
    <mergeCell ref="I338:J338"/>
    <mergeCell ref="I339:J339"/>
    <mergeCell ref="I340:J340"/>
    <mergeCell ref="I341:J341"/>
    <mergeCell ref="I342:J342"/>
    <mergeCell ref="Q343:R343"/>
    <mergeCell ref="C336:F337"/>
    <mergeCell ref="G336:H336"/>
    <mergeCell ref="I336:J336"/>
    <mergeCell ref="K336:L336"/>
    <mergeCell ref="M336:N336"/>
    <mergeCell ref="O336:P336"/>
    <mergeCell ref="Q336:R336"/>
    <mergeCell ref="Q338:R338"/>
    <mergeCell ref="Q339:R339"/>
    <mergeCell ref="Q340:R340"/>
    <mergeCell ref="Q341:R341"/>
    <mergeCell ref="Q342:R342"/>
    <mergeCell ref="M343:N343"/>
    <mergeCell ref="O337:P337"/>
    <mergeCell ref="O338:P338"/>
    <mergeCell ref="O339:P339"/>
    <mergeCell ref="O340:P340"/>
    <mergeCell ref="O341:P341"/>
    <mergeCell ref="O342:P342"/>
    <mergeCell ref="O343:P343"/>
    <mergeCell ref="M338:N338"/>
    <mergeCell ref="M339:N339"/>
    <mergeCell ref="M340:N340"/>
    <mergeCell ref="M354:N354"/>
    <mergeCell ref="I355:J355"/>
    <mergeCell ref="K350:L350"/>
    <mergeCell ref="K351:L351"/>
    <mergeCell ref="K352:L352"/>
    <mergeCell ref="K353:L353"/>
    <mergeCell ref="K354:L354"/>
    <mergeCell ref="K355:L355"/>
    <mergeCell ref="I350:J350"/>
    <mergeCell ref="I351:J351"/>
    <mergeCell ref="I352:J352"/>
    <mergeCell ref="I353:J353"/>
    <mergeCell ref="I354:J354"/>
    <mergeCell ref="Q355:R355"/>
    <mergeCell ref="C349:F350"/>
    <mergeCell ref="G349:H349"/>
    <mergeCell ref="I349:J349"/>
    <mergeCell ref="K349:L349"/>
    <mergeCell ref="M349:N349"/>
    <mergeCell ref="O349:P349"/>
    <mergeCell ref="Q349:R349"/>
    <mergeCell ref="Q350:R350"/>
    <mergeCell ref="Q351:R351"/>
    <mergeCell ref="Q352:R352"/>
    <mergeCell ref="Q353:R353"/>
    <mergeCell ref="Q354:R354"/>
    <mergeCell ref="M355:N355"/>
    <mergeCell ref="O350:P350"/>
    <mergeCell ref="O351:P351"/>
    <mergeCell ref="O352:P352"/>
    <mergeCell ref="O353:P353"/>
    <mergeCell ref="O354:P354"/>
    <mergeCell ref="O355:P355"/>
    <mergeCell ref="M350:N350"/>
    <mergeCell ref="M351:N351"/>
    <mergeCell ref="M352:N352"/>
    <mergeCell ref="M353:N353"/>
  </mergeCells>
  <pageMargins left="0.5" right="1.5" top="1.5" bottom="0.5" header="0.3" footer="0.3"/>
  <pageSetup paperSize="5" orientation="landscape" horizontalDpi="4294967293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5"/>
  <sheetViews>
    <sheetView topLeftCell="A91" zoomScale="170" zoomScaleNormal="170" workbookViewId="0">
      <selection activeCell="H33" sqref="H33"/>
    </sheetView>
  </sheetViews>
  <sheetFormatPr defaultRowHeight="14.4"/>
  <cols>
    <col min="1" max="2" width="4.6640625" customWidth="1"/>
    <col min="7" max="9" width="4.6640625" customWidth="1"/>
    <col min="10" max="10" width="2.5546875" customWidth="1"/>
    <col min="11" max="11" width="9.6640625" customWidth="1"/>
    <col min="14" max="14" width="10" customWidth="1"/>
  </cols>
  <sheetData>
    <row r="1" spans="1:14" ht="18">
      <c r="A1" s="326" t="s">
        <v>323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</row>
    <row r="2" spans="1:14">
      <c r="A2" s="327" t="s">
        <v>324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</row>
    <row r="3" spans="1:14">
      <c r="A3" s="328" t="s">
        <v>325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</row>
    <row r="4" spans="1:14" ht="21">
      <c r="A4" s="329" t="s">
        <v>397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</row>
    <row r="5" spans="1:14">
      <c r="A5" s="27"/>
      <c r="B5" s="27"/>
      <c r="C5" s="27"/>
      <c r="D5" s="27"/>
      <c r="E5" s="27"/>
      <c r="F5" s="27"/>
      <c r="G5" s="31"/>
      <c r="H5" s="31"/>
      <c r="I5" s="27"/>
      <c r="J5" s="27"/>
      <c r="K5" s="27"/>
      <c r="L5" s="27"/>
      <c r="M5" s="27"/>
    </row>
    <row r="6" spans="1:14" ht="15.6">
      <c r="A6" s="330" t="s">
        <v>326</v>
      </c>
      <c r="B6" s="330"/>
      <c r="C6" s="330"/>
      <c r="D6" s="330"/>
      <c r="E6" s="330"/>
      <c r="F6" s="330"/>
      <c r="G6" s="331"/>
      <c r="H6" s="332" t="s">
        <v>333</v>
      </c>
      <c r="I6" s="333"/>
      <c r="J6" s="333"/>
      <c r="K6" s="333"/>
      <c r="L6" s="333"/>
      <c r="M6" s="333"/>
      <c r="N6" s="333"/>
    </row>
    <row r="7" spans="1:14">
      <c r="A7" s="27"/>
      <c r="B7" s="27"/>
      <c r="C7" s="27"/>
      <c r="D7" s="27"/>
      <c r="E7" s="27"/>
      <c r="F7" s="27"/>
      <c r="G7" s="29"/>
      <c r="H7" s="30"/>
      <c r="I7" s="27"/>
      <c r="J7" s="27"/>
      <c r="K7" s="27"/>
      <c r="L7" s="27"/>
      <c r="M7" s="27"/>
    </row>
    <row r="8" spans="1:14">
      <c r="A8" s="32" t="s">
        <v>327</v>
      </c>
      <c r="B8" s="32"/>
      <c r="C8" s="32"/>
      <c r="D8" s="32"/>
      <c r="E8" s="32"/>
      <c r="F8" s="32"/>
      <c r="G8" s="33"/>
      <c r="H8" s="34" t="s">
        <v>327</v>
      </c>
      <c r="I8" s="32"/>
      <c r="J8" s="32"/>
      <c r="K8" s="32"/>
      <c r="L8" s="32"/>
      <c r="M8" s="32"/>
      <c r="N8" s="35"/>
    </row>
    <row r="9" spans="1:14">
      <c r="A9" s="27"/>
      <c r="B9" s="27" t="s">
        <v>328</v>
      </c>
      <c r="C9" s="27"/>
      <c r="D9" s="27"/>
      <c r="E9" s="27"/>
      <c r="F9" s="27"/>
      <c r="G9" s="29"/>
      <c r="H9" s="30"/>
      <c r="I9" s="27"/>
      <c r="J9" s="27" t="s">
        <v>328</v>
      </c>
      <c r="K9" s="27"/>
      <c r="L9" s="27"/>
      <c r="M9" s="27"/>
    </row>
    <row r="10" spans="1:14">
      <c r="A10" s="27"/>
      <c r="B10" s="27" t="s">
        <v>329</v>
      </c>
      <c r="C10" s="27"/>
      <c r="D10" s="27"/>
      <c r="E10" s="27"/>
      <c r="F10" s="27"/>
      <c r="G10" s="29"/>
      <c r="H10" s="30"/>
      <c r="I10" s="27"/>
      <c r="J10" s="27" t="s">
        <v>329</v>
      </c>
      <c r="K10" s="27"/>
      <c r="L10" s="27"/>
      <c r="M10" s="27"/>
    </row>
    <row r="11" spans="1:14">
      <c r="A11" s="27"/>
      <c r="B11" s="27"/>
      <c r="C11" s="27" t="s">
        <v>330</v>
      </c>
      <c r="D11" s="27"/>
      <c r="E11" s="27"/>
      <c r="F11" s="27"/>
      <c r="G11" s="29"/>
      <c r="H11" s="30"/>
      <c r="I11" s="27"/>
      <c r="J11" s="27" t="s">
        <v>330</v>
      </c>
      <c r="K11" s="27"/>
      <c r="L11" s="27"/>
      <c r="M11" s="27"/>
    </row>
    <row r="12" spans="1:14">
      <c r="A12" s="27"/>
      <c r="B12" s="27"/>
      <c r="C12" s="27" t="s">
        <v>331</v>
      </c>
      <c r="D12" s="27"/>
      <c r="E12" s="27"/>
      <c r="F12" s="27"/>
      <c r="G12" s="29"/>
      <c r="H12" s="30"/>
      <c r="I12" s="27"/>
      <c r="J12" s="27" t="s">
        <v>331</v>
      </c>
      <c r="K12" s="27"/>
      <c r="L12" s="27"/>
      <c r="M12" s="27"/>
    </row>
    <row r="13" spans="1:14">
      <c r="A13" s="27"/>
      <c r="B13" s="27"/>
      <c r="C13" s="83" t="s">
        <v>332</v>
      </c>
      <c r="D13" s="27"/>
      <c r="E13" s="27"/>
      <c r="F13" s="27"/>
      <c r="G13" s="29"/>
      <c r="H13" s="30"/>
      <c r="I13" s="27"/>
      <c r="J13" s="83" t="s">
        <v>332</v>
      </c>
      <c r="K13" s="83"/>
      <c r="L13" s="27"/>
      <c r="M13" s="27"/>
    </row>
    <row r="14" spans="1:14">
      <c r="A14" s="27"/>
      <c r="B14" s="27"/>
      <c r="C14" s="27"/>
      <c r="D14" s="27"/>
      <c r="E14" s="27"/>
      <c r="F14" s="27"/>
      <c r="G14" s="29"/>
      <c r="H14" s="30"/>
      <c r="I14" s="27"/>
      <c r="J14" s="83"/>
      <c r="K14" s="83" t="s">
        <v>334</v>
      </c>
      <c r="L14" s="27"/>
      <c r="M14" s="27"/>
    </row>
    <row r="15" spans="1:14">
      <c r="A15" s="27"/>
      <c r="B15" s="27"/>
      <c r="C15" s="27"/>
      <c r="D15" s="27"/>
      <c r="E15" s="27"/>
      <c r="F15" s="27"/>
      <c r="G15" s="29"/>
      <c r="H15" s="30"/>
      <c r="I15" s="27"/>
      <c r="J15" s="83"/>
      <c r="K15" s="83" t="s">
        <v>335</v>
      </c>
      <c r="L15" s="27"/>
      <c r="M15" s="27"/>
    </row>
    <row r="16" spans="1:14">
      <c r="A16" s="27"/>
      <c r="B16" s="27"/>
      <c r="C16" s="27"/>
      <c r="D16" s="27"/>
      <c r="E16" s="27"/>
      <c r="F16" s="27"/>
      <c r="G16" s="29"/>
      <c r="H16" s="30"/>
      <c r="I16" s="27"/>
      <c r="J16" s="27"/>
      <c r="K16" s="27"/>
      <c r="L16" s="27"/>
      <c r="M16" s="27"/>
    </row>
    <row r="17" spans="1:14">
      <c r="A17" s="32" t="s">
        <v>336</v>
      </c>
      <c r="B17" s="32"/>
      <c r="C17" s="32"/>
      <c r="D17" s="32"/>
      <c r="E17" s="32"/>
      <c r="F17" s="32"/>
      <c r="G17" s="33"/>
      <c r="H17" s="34" t="s">
        <v>336</v>
      </c>
      <c r="I17" s="32"/>
      <c r="J17" s="32"/>
      <c r="K17" s="32"/>
      <c r="L17" s="32"/>
      <c r="M17" s="32"/>
      <c r="N17" s="35"/>
    </row>
    <row r="18" spans="1:14">
      <c r="A18" s="27"/>
      <c r="B18" s="84" t="s">
        <v>337</v>
      </c>
      <c r="C18" s="84"/>
      <c r="D18" s="27"/>
      <c r="E18" s="27"/>
      <c r="F18" s="27"/>
      <c r="G18" s="29"/>
      <c r="H18" s="30"/>
      <c r="I18" s="84" t="s">
        <v>337</v>
      </c>
      <c r="J18" s="84"/>
      <c r="K18" s="27"/>
      <c r="L18" s="27"/>
      <c r="M18" s="27"/>
    </row>
    <row r="19" spans="1:14">
      <c r="A19" s="27"/>
      <c r="B19" s="84" t="s">
        <v>338</v>
      </c>
      <c r="C19" s="84"/>
      <c r="D19" s="27"/>
      <c r="E19" s="27"/>
      <c r="F19" s="27"/>
      <c r="G19" s="29"/>
      <c r="H19" s="30"/>
      <c r="I19" s="84" t="s">
        <v>338</v>
      </c>
      <c r="J19" s="84"/>
      <c r="K19" s="27"/>
      <c r="L19" s="27"/>
      <c r="M19" s="27"/>
    </row>
    <row r="20" spans="1:14">
      <c r="A20" s="27"/>
      <c r="B20" s="84" t="s">
        <v>339</v>
      </c>
      <c r="C20" s="84"/>
      <c r="D20" s="27"/>
      <c r="E20" s="27"/>
      <c r="F20" s="27"/>
      <c r="G20" s="29"/>
      <c r="H20" s="30"/>
      <c r="I20" s="84" t="s">
        <v>339</v>
      </c>
      <c r="J20" s="84"/>
      <c r="K20" s="27"/>
      <c r="L20" s="27"/>
      <c r="M20" s="27"/>
    </row>
    <row r="21" spans="1:14">
      <c r="A21" s="27"/>
      <c r="B21" s="27"/>
      <c r="C21" s="27"/>
      <c r="D21" s="27"/>
      <c r="E21" s="27"/>
      <c r="F21" s="27"/>
      <c r="G21" s="29"/>
      <c r="H21" s="30"/>
      <c r="I21" s="27"/>
      <c r="J21" s="27"/>
      <c r="K21" s="27"/>
      <c r="L21" s="27"/>
      <c r="M21" s="27"/>
    </row>
    <row r="22" spans="1:14">
      <c r="A22" s="32" t="s">
        <v>340</v>
      </c>
      <c r="B22" s="32"/>
      <c r="C22" s="32"/>
      <c r="D22" s="32"/>
      <c r="E22" s="32"/>
      <c r="F22" s="32"/>
      <c r="G22" s="33"/>
      <c r="H22" s="34" t="s">
        <v>398</v>
      </c>
      <c r="I22" s="32"/>
      <c r="J22" s="32"/>
      <c r="K22" s="32"/>
      <c r="L22" s="32"/>
      <c r="M22" s="32"/>
      <c r="N22" s="35"/>
    </row>
    <row r="23" spans="1:14">
      <c r="A23" s="27"/>
      <c r="B23" s="27" t="s">
        <v>341</v>
      </c>
      <c r="C23" s="27"/>
      <c r="D23" s="27"/>
      <c r="E23" s="27"/>
      <c r="F23" s="27"/>
      <c r="G23" s="29"/>
      <c r="H23" s="30"/>
      <c r="I23" s="27" t="s">
        <v>399</v>
      </c>
      <c r="J23" s="27"/>
      <c r="K23" s="27"/>
      <c r="L23" s="27"/>
      <c r="M23" s="27"/>
    </row>
    <row r="24" spans="1:14">
      <c r="A24" s="27"/>
      <c r="B24" s="27"/>
      <c r="C24" s="27" t="s">
        <v>342</v>
      </c>
      <c r="D24" s="27"/>
      <c r="E24" s="27"/>
      <c r="F24" s="27"/>
      <c r="G24" s="29"/>
      <c r="H24" s="30"/>
      <c r="I24" s="27"/>
      <c r="J24" s="27" t="s">
        <v>400</v>
      </c>
      <c r="K24" s="27"/>
      <c r="L24" s="27"/>
      <c r="M24" s="27"/>
    </row>
    <row r="25" spans="1:14">
      <c r="A25" s="27"/>
      <c r="B25" s="27"/>
      <c r="C25" s="27" t="s">
        <v>343</v>
      </c>
      <c r="D25" s="27"/>
      <c r="E25" s="27"/>
      <c r="F25" s="27"/>
      <c r="G25" s="29"/>
      <c r="H25" s="30"/>
      <c r="I25" s="27"/>
      <c r="J25" s="27" t="s">
        <v>401</v>
      </c>
      <c r="K25" s="27"/>
      <c r="L25" s="27"/>
      <c r="M25" s="27"/>
    </row>
    <row r="26" spans="1:14">
      <c r="A26" s="27"/>
      <c r="B26" s="27"/>
      <c r="C26" s="27" t="s">
        <v>344</v>
      </c>
      <c r="D26" s="27"/>
      <c r="E26" s="27"/>
      <c r="F26" s="27"/>
      <c r="G26" s="29"/>
      <c r="H26" s="30"/>
      <c r="I26" s="27"/>
      <c r="J26" s="27" t="s">
        <v>402</v>
      </c>
      <c r="K26" s="27"/>
      <c r="L26" s="27"/>
      <c r="M26" s="27"/>
    </row>
    <row r="27" spans="1:14">
      <c r="A27" s="27"/>
      <c r="B27" s="27"/>
      <c r="C27" s="27" t="s">
        <v>345</v>
      </c>
      <c r="D27" s="27"/>
      <c r="E27" s="27"/>
      <c r="F27" s="27"/>
      <c r="G27" s="29"/>
      <c r="H27" s="30"/>
      <c r="I27" s="27" t="s">
        <v>403</v>
      </c>
      <c r="J27" s="27"/>
      <c r="K27" s="27"/>
      <c r="L27" s="27"/>
      <c r="M27" s="27"/>
    </row>
    <row r="28" spans="1:14">
      <c r="A28" s="27"/>
      <c r="B28" s="27"/>
      <c r="C28" s="27" t="s">
        <v>508</v>
      </c>
      <c r="D28" s="27"/>
      <c r="E28" s="27"/>
      <c r="F28" s="27"/>
      <c r="G28" s="29"/>
      <c r="H28" s="30"/>
      <c r="I28" s="27"/>
      <c r="J28" s="27" t="s">
        <v>404</v>
      </c>
      <c r="K28" s="27"/>
      <c r="L28" s="27"/>
      <c r="M28" s="27"/>
    </row>
    <row r="29" spans="1:14">
      <c r="A29" s="27"/>
      <c r="B29" s="27"/>
      <c r="C29" s="27" t="s">
        <v>509</v>
      </c>
      <c r="D29" s="27"/>
      <c r="E29" s="27"/>
      <c r="F29" s="27"/>
      <c r="G29" s="29"/>
      <c r="H29" s="30"/>
      <c r="I29" s="27"/>
      <c r="J29" s="27" t="s">
        <v>405</v>
      </c>
      <c r="K29" s="27"/>
      <c r="L29" s="27"/>
      <c r="M29" s="27"/>
    </row>
    <row r="30" spans="1:14">
      <c r="A30" s="27"/>
      <c r="B30" s="27"/>
      <c r="C30" s="27" t="s">
        <v>346</v>
      </c>
      <c r="D30" s="27"/>
      <c r="E30" s="27"/>
      <c r="F30" s="27"/>
      <c r="G30" s="29"/>
      <c r="H30" s="30"/>
      <c r="I30" s="27"/>
      <c r="J30" s="27" t="s">
        <v>402</v>
      </c>
      <c r="K30" s="27"/>
      <c r="L30" s="27"/>
    </row>
    <row r="31" spans="1:14">
      <c r="A31" s="27"/>
      <c r="B31" s="27"/>
      <c r="C31" s="27" t="s">
        <v>347</v>
      </c>
      <c r="D31" s="27"/>
      <c r="E31" s="27"/>
      <c r="F31" s="27"/>
      <c r="G31" s="29"/>
      <c r="H31" s="30"/>
      <c r="I31" s="27"/>
      <c r="J31" s="27"/>
      <c r="K31" s="27"/>
      <c r="L31" s="27"/>
      <c r="M31" s="27"/>
    </row>
    <row r="32" spans="1:14">
      <c r="A32" s="27"/>
      <c r="B32" s="28" t="s">
        <v>348</v>
      </c>
      <c r="C32" s="27"/>
      <c r="D32" s="27"/>
      <c r="E32" s="27"/>
      <c r="F32" s="27"/>
      <c r="G32" s="29"/>
      <c r="H32" s="30"/>
      <c r="I32" s="27"/>
      <c r="J32" s="27"/>
      <c r="K32" s="27"/>
      <c r="L32" s="27"/>
      <c r="M32" s="27"/>
    </row>
    <row r="33" spans="1:14">
      <c r="A33" s="27"/>
      <c r="B33" s="27"/>
      <c r="C33" s="27" t="s">
        <v>342</v>
      </c>
      <c r="D33" s="27"/>
      <c r="E33" s="27"/>
      <c r="F33" s="27"/>
      <c r="G33" s="29"/>
      <c r="H33" s="30"/>
      <c r="I33" s="27"/>
      <c r="J33" s="27"/>
      <c r="K33" s="27"/>
      <c r="L33" s="27"/>
      <c r="M33" s="27"/>
    </row>
    <row r="34" spans="1:14">
      <c r="A34" s="27"/>
      <c r="B34" s="27"/>
      <c r="C34" s="27" t="s">
        <v>343</v>
      </c>
      <c r="D34" s="27"/>
      <c r="E34" s="27"/>
      <c r="F34" s="27"/>
      <c r="G34" s="29"/>
      <c r="H34" s="30"/>
      <c r="I34" s="27"/>
      <c r="J34" s="27"/>
      <c r="K34" s="27"/>
      <c r="L34" s="27"/>
      <c r="M34" s="27"/>
    </row>
    <row r="35" spans="1:14">
      <c r="A35" s="27"/>
      <c r="B35" s="27"/>
      <c r="C35" s="27" t="s">
        <v>349</v>
      </c>
      <c r="D35" s="27"/>
      <c r="E35" s="27"/>
      <c r="F35" s="27"/>
      <c r="G35" s="29"/>
      <c r="H35" s="30"/>
      <c r="I35" s="27"/>
      <c r="J35" s="27"/>
      <c r="K35" s="27"/>
      <c r="L35" s="27"/>
      <c r="M35" s="27"/>
    </row>
    <row r="36" spans="1:14">
      <c r="A36" s="27"/>
      <c r="B36" s="27"/>
      <c r="C36" s="27" t="s">
        <v>350</v>
      </c>
      <c r="D36" s="27"/>
      <c r="E36" s="27"/>
      <c r="F36" s="27"/>
      <c r="G36" s="29"/>
      <c r="H36" s="30"/>
      <c r="I36" s="27"/>
      <c r="J36" s="27"/>
      <c r="K36" s="27"/>
      <c r="L36" s="27"/>
      <c r="M36" s="27"/>
    </row>
    <row r="37" spans="1:14">
      <c r="A37" s="27"/>
      <c r="B37" s="27"/>
      <c r="C37" s="27" t="s">
        <v>351</v>
      </c>
      <c r="D37" s="27"/>
      <c r="E37" s="27"/>
      <c r="F37" s="27"/>
      <c r="G37" s="29"/>
      <c r="H37" s="30"/>
      <c r="I37" s="27"/>
      <c r="J37" s="27"/>
      <c r="K37" s="27"/>
      <c r="L37" s="27"/>
      <c r="M37" s="27"/>
    </row>
    <row r="38" spans="1:14">
      <c r="A38" s="27"/>
      <c r="B38" s="27"/>
      <c r="C38" s="27" t="s">
        <v>352</v>
      </c>
      <c r="D38" s="27"/>
      <c r="E38" s="27"/>
      <c r="F38" s="27"/>
      <c r="G38" s="29"/>
      <c r="H38" s="30"/>
      <c r="I38" s="27"/>
      <c r="J38" s="27"/>
      <c r="K38" s="27"/>
      <c r="L38" s="27"/>
      <c r="M38" s="27"/>
    </row>
    <row r="39" spans="1:14">
      <c r="A39" s="27"/>
      <c r="B39" s="27"/>
      <c r="C39" s="27" t="s">
        <v>353</v>
      </c>
      <c r="D39" s="27"/>
      <c r="E39" s="27"/>
      <c r="F39" s="27"/>
      <c r="G39" s="29"/>
      <c r="H39" s="30"/>
      <c r="I39" s="27"/>
      <c r="J39" s="27"/>
      <c r="K39" s="27"/>
      <c r="L39" s="27"/>
      <c r="M39" s="27"/>
    </row>
    <row r="40" spans="1:14">
      <c r="A40" s="27"/>
      <c r="B40" s="27"/>
      <c r="C40" s="27"/>
      <c r="D40" s="27"/>
      <c r="E40" s="27"/>
      <c r="F40" s="27"/>
      <c r="G40" s="29"/>
      <c r="H40" s="30"/>
      <c r="I40" s="27"/>
      <c r="J40" s="27"/>
      <c r="K40" s="27"/>
      <c r="L40" s="27"/>
      <c r="M40" s="27"/>
    </row>
    <row r="41" spans="1:14">
      <c r="A41" s="32" t="s">
        <v>354</v>
      </c>
      <c r="B41" s="32"/>
      <c r="C41" s="32"/>
      <c r="D41" s="32"/>
      <c r="E41" s="32"/>
      <c r="F41" s="32"/>
      <c r="G41" s="33"/>
      <c r="H41" s="34" t="s">
        <v>406</v>
      </c>
      <c r="I41" s="32"/>
      <c r="J41" s="32"/>
      <c r="K41" s="32"/>
      <c r="L41" s="32"/>
      <c r="M41" s="32"/>
      <c r="N41" s="35"/>
    </row>
    <row r="42" spans="1:14">
      <c r="A42" s="27"/>
      <c r="B42" s="27" t="s">
        <v>355</v>
      </c>
      <c r="C42" s="27"/>
      <c r="D42" s="27"/>
      <c r="E42" s="27"/>
      <c r="F42" s="27"/>
      <c r="G42" s="29"/>
      <c r="H42" s="30"/>
      <c r="I42" s="27" t="s">
        <v>341</v>
      </c>
      <c r="J42" s="27"/>
      <c r="K42" s="27"/>
      <c r="L42" s="27"/>
      <c r="M42" s="27"/>
    </row>
    <row r="43" spans="1:14">
      <c r="A43" s="27"/>
      <c r="B43" s="27"/>
      <c r="C43" s="27" t="s">
        <v>356</v>
      </c>
      <c r="D43" s="27"/>
      <c r="E43" s="27"/>
      <c r="F43" s="27"/>
      <c r="G43" s="29"/>
      <c r="H43" s="30"/>
      <c r="I43" s="27"/>
      <c r="J43" s="27" t="s">
        <v>409</v>
      </c>
      <c r="K43" s="27"/>
      <c r="L43" s="27"/>
      <c r="M43" s="27"/>
    </row>
    <row r="44" spans="1:14">
      <c r="A44" s="27"/>
      <c r="B44" s="27"/>
      <c r="C44" s="27" t="s">
        <v>357</v>
      </c>
      <c r="D44" s="27"/>
      <c r="E44" s="27"/>
      <c r="F44" s="27"/>
      <c r="G44" s="29"/>
      <c r="H44" s="30"/>
      <c r="I44" s="27"/>
      <c r="J44" s="27" t="s">
        <v>407</v>
      </c>
      <c r="K44" s="27"/>
      <c r="L44" s="27"/>
      <c r="M44" s="27"/>
    </row>
    <row r="45" spans="1:14">
      <c r="A45" s="27"/>
      <c r="B45" s="27"/>
      <c r="C45" s="27" t="s">
        <v>358</v>
      </c>
      <c r="D45" s="27"/>
      <c r="E45" s="27"/>
      <c r="F45" s="27"/>
      <c r="G45" s="29"/>
      <c r="H45" s="30"/>
      <c r="I45" s="27"/>
      <c r="J45" s="27" t="s">
        <v>402</v>
      </c>
      <c r="K45" s="27"/>
      <c r="L45" s="27"/>
      <c r="M45" s="27"/>
    </row>
    <row r="46" spans="1:14">
      <c r="A46" s="27"/>
      <c r="B46" s="27"/>
      <c r="C46" s="27" t="s">
        <v>359</v>
      </c>
      <c r="D46" s="27"/>
      <c r="E46" s="27"/>
      <c r="F46" s="27"/>
      <c r="G46" s="29"/>
      <c r="H46" s="30"/>
      <c r="I46" s="36" t="s">
        <v>410</v>
      </c>
    </row>
    <row r="47" spans="1:14">
      <c r="A47" s="27"/>
      <c r="B47" s="27"/>
      <c r="C47" s="27" t="s">
        <v>360</v>
      </c>
      <c r="D47" s="27"/>
      <c r="E47" s="27"/>
      <c r="F47" s="27"/>
      <c r="G47" s="29"/>
      <c r="H47" s="30"/>
      <c r="J47" s="27" t="s">
        <v>409</v>
      </c>
    </row>
    <row r="48" spans="1:14">
      <c r="A48" s="27"/>
      <c r="B48" s="27"/>
      <c r="C48" s="27" t="s">
        <v>361</v>
      </c>
      <c r="D48" s="27"/>
      <c r="E48" s="27"/>
      <c r="F48" s="27"/>
      <c r="G48" s="29"/>
      <c r="H48" s="30"/>
      <c r="J48" s="27" t="s">
        <v>407</v>
      </c>
    </row>
    <row r="49" spans="1:14">
      <c r="A49" s="27"/>
      <c r="B49" s="27"/>
      <c r="C49" s="27" t="s">
        <v>346</v>
      </c>
      <c r="D49" s="27"/>
      <c r="E49" s="27"/>
      <c r="F49" s="27"/>
      <c r="G49" s="29"/>
      <c r="H49" s="30"/>
      <c r="J49" s="27" t="s">
        <v>402</v>
      </c>
    </row>
    <row r="50" spans="1:14">
      <c r="A50" s="27"/>
      <c r="B50" s="27"/>
      <c r="C50" s="27" t="s">
        <v>347</v>
      </c>
      <c r="D50" s="27"/>
      <c r="E50" s="27"/>
      <c r="F50" s="27"/>
      <c r="G50" s="29"/>
      <c r="H50" s="30"/>
    </row>
    <row r="51" spans="1:14">
      <c r="A51" s="27"/>
      <c r="B51" s="27" t="s">
        <v>362</v>
      </c>
      <c r="C51" s="27"/>
      <c r="D51" s="27"/>
      <c r="E51" s="27"/>
      <c r="F51" s="27"/>
      <c r="G51" s="29"/>
      <c r="H51" s="30"/>
      <c r="I51" s="27"/>
      <c r="J51" s="27"/>
      <c r="K51" s="27"/>
      <c r="L51" s="27"/>
      <c r="M51" s="27"/>
    </row>
    <row r="52" spans="1:14">
      <c r="A52" s="27"/>
      <c r="B52" s="27"/>
      <c r="C52" s="27" t="s">
        <v>356</v>
      </c>
      <c r="D52" s="27"/>
      <c r="E52" s="27"/>
      <c r="F52" s="27"/>
      <c r="G52" s="29"/>
      <c r="H52" s="30"/>
      <c r="I52" s="27"/>
      <c r="J52" s="27"/>
      <c r="K52" s="27"/>
      <c r="L52" s="27"/>
      <c r="M52" s="27"/>
    </row>
    <row r="53" spans="1:14">
      <c r="A53" s="27"/>
      <c r="B53" s="27"/>
      <c r="C53" s="27" t="s">
        <v>363</v>
      </c>
      <c r="D53" s="27"/>
      <c r="E53" s="27"/>
      <c r="F53" s="27"/>
      <c r="G53" s="29"/>
      <c r="H53" s="30"/>
      <c r="I53" s="27"/>
      <c r="J53" s="27"/>
      <c r="K53" s="27"/>
      <c r="L53" s="27"/>
      <c r="M53" s="27"/>
    </row>
    <row r="54" spans="1:14">
      <c r="A54" s="27"/>
      <c r="B54" s="27"/>
      <c r="C54" s="27" t="s">
        <v>364</v>
      </c>
      <c r="D54" s="27"/>
      <c r="E54" s="27"/>
      <c r="F54" s="27"/>
      <c r="G54" s="29"/>
      <c r="H54" s="30"/>
      <c r="I54" s="27"/>
      <c r="J54" s="27"/>
      <c r="K54" s="27"/>
      <c r="L54" s="27"/>
      <c r="M54" s="27"/>
    </row>
    <row r="55" spans="1:14">
      <c r="A55" s="27"/>
      <c r="B55" s="27"/>
      <c r="C55" s="27" t="s">
        <v>365</v>
      </c>
      <c r="D55" s="27"/>
      <c r="E55" s="27"/>
      <c r="F55" s="27"/>
      <c r="G55" s="29"/>
      <c r="H55" s="30"/>
      <c r="I55" s="27"/>
      <c r="J55" s="27"/>
      <c r="K55" s="27"/>
      <c r="L55" s="27"/>
      <c r="M55" s="27"/>
    </row>
    <row r="56" spans="1:14">
      <c r="A56" s="27"/>
      <c r="B56" s="27"/>
      <c r="C56" s="27"/>
      <c r="D56" s="27"/>
      <c r="E56" s="27"/>
      <c r="F56" s="27"/>
      <c r="G56" s="29"/>
      <c r="H56" s="30"/>
      <c r="I56" s="27"/>
      <c r="J56" s="27"/>
      <c r="K56" s="27"/>
      <c r="L56" s="27"/>
      <c r="M56" s="27"/>
    </row>
    <row r="57" spans="1:14">
      <c r="A57" s="32" t="s">
        <v>366</v>
      </c>
      <c r="B57" s="32"/>
      <c r="C57" s="32"/>
      <c r="D57" s="32"/>
      <c r="E57" s="32"/>
      <c r="F57" s="32"/>
      <c r="G57" s="33"/>
      <c r="H57" s="34" t="s">
        <v>411</v>
      </c>
      <c r="I57" s="32"/>
      <c r="J57" s="32"/>
      <c r="K57" s="32"/>
      <c r="L57" s="32"/>
      <c r="M57" s="32"/>
      <c r="N57" s="35"/>
    </row>
    <row r="58" spans="1:14">
      <c r="A58" s="27"/>
      <c r="B58" s="27" t="s">
        <v>367</v>
      </c>
      <c r="C58" s="27"/>
      <c r="D58" s="27"/>
      <c r="E58" s="27"/>
      <c r="F58" s="27"/>
      <c r="G58" s="29"/>
      <c r="H58" s="30"/>
      <c r="I58" s="27" t="s">
        <v>412</v>
      </c>
      <c r="J58" s="27"/>
      <c r="K58" s="27"/>
      <c r="L58" s="27"/>
      <c r="M58" s="27"/>
    </row>
    <row r="59" spans="1:14">
      <c r="A59" s="27"/>
      <c r="B59" s="27"/>
      <c r="C59" s="27" t="s">
        <v>368</v>
      </c>
      <c r="D59" s="27"/>
      <c r="E59" s="27"/>
      <c r="F59" s="27"/>
      <c r="G59" s="29"/>
      <c r="H59" s="30"/>
      <c r="I59" s="27"/>
      <c r="J59" s="27" t="s">
        <v>356</v>
      </c>
      <c r="K59" s="27"/>
      <c r="L59" s="27"/>
      <c r="M59" s="27"/>
    </row>
    <row r="60" spans="1:14">
      <c r="A60" s="27"/>
      <c r="B60" s="27"/>
      <c r="C60" s="27" t="s">
        <v>369</v>
      </c>
      <c r="D60" s="27"/>
      <c r="E60" s="27"/>
      <c r="F60" s="27"/>
      <c r="G60" s="29"/>
      <c r="H60" s="30"/>
      <c r="I60" s="27"/>
      <c r="J60" s="27" t="s">
        <v>357</v>
      </c>
      <c r="K60" s="27"/>
      <c r="L60" s="27"/>
      <c r="M60" s="27"/>
    </row>
    <row r="61" spans="1:14">
      <c r="A61" s="27"/>
      <c r="B61" s="27"/>
      <c r="C61" s="27" t="s">
        <v>370</v>
      </c>
      <c r="D61" s="27"/>
      <c r="E61" s="27"/>
      <c r="F61" s="27"/>
      <c r="G61" s="29"/>
      <c r="H61" s="30"/>
      <c r="I61" s="27"/>
      <c r="J61" s="27" t="s">
        <v>413</v>
      </c>
      <c r="K61" s="27"/>
      <c r="L61" s="27"/>
      <c r="M61" s="27"/>
    </row>
    <row r="62" spans="1:14">
      <c r="A62" s="27"/>
      <c r="B62" s="27"/>
      <c r="C62" s="27" t="s">
        <v>371</v>
      </c>
      <c r="D62" s="27"/>
      <c r="E62" s="27"/>
      <c r="F62" s="27"/>
      <c r="G62" s="29"/>
      <c r="H62" s="30"/>
      <c r="I62" s="27"/>
      <c r="J62" s="27" t="s">
        <v>414</v>
      </c>
      <c r="K62" s="27"/>
      <c r="L62" s="27"/>
      <c r="M62" s="27"/>
    </row>
    <row r="63" spans="1:14">
      <c r="A63" s="27"/>
      <c r="B63" s="27"/>
      <c r="C63" s="27" t="s">
        <v>372</v>
      </c>
      <c r="D63" s="27"/>
      <c r="E63" s="27"/>
      <c r="F63" s="27"/>
      <c r="G63" s="29"/>
      <c r="H63" s="30"/>
      <c r="I63" s="27"/>
      <c r="J63" s="27" t="s">
        <v>415</v>
      </c>
      <c r="K63" s="27"/>
      <c r="L63" s="27"/>
      <c r="M63" s="27"/>
    </row>
    <row r="64" spans="1:14">
      <c r="A64" s="27"/>
      <c r="B64" s="27"/>
      <c r="C64" s="27" t="s">
        <v>373</v>
      </c>
      <c r="D64" s="27"/>
      <c r="E64" s="27"/>
      <c r="F64" s="27"/>
      <c r="G64" s="29"/>
      <c r="H64" s="30"/>
      <c r="I64" s="27"/>
      <c r="J64" s="27" t="s">
        <v>416</v>
      </c>
      <c r="K64" s="27"/>
      <c r="L64" s="27"/>
      <c r="M64" s="27"/>
    </row>
    <row r="65" spans="1:13">
      <c r="A65" s="27"/>
      <c r="B65" s="27"/>
      <c r="C65" s="27" t="s">
        <v>374</v>
      </c>
      <c r="D65" s="27"/>
      <c r="E65" s="27"/>
      <c r="F65" s="27"/>
      <c r="G65" s="29"/>
      <c r="H65" s="30"/>
      <c r="I65" s="27" t="s">
        <v>408</v>
      </c>
      <c r="J65" s="27"/>
      <c r="K65" s="27"/>
      <c r="L65" s="27"/>
      <c r="M65" s="27"/>
    </row>
    <row r="66" spans="1:13">
      <c r="A66" s="27"/>
      <c r="B66" s="27"/>
      <c r="C66" s="27" t="s">
        <v>375</v>
      </c>
      <c r="D66" s="27"/>
      <c r="E66" s="27"/>
      <c r="F66" s="27"/>
      <c r="G66" s="29"/>
      <c r="H66" s="30"/>
      <c r="I66" s="27"/>
      <c r="J66" s="27" t="s">
        <v>356</v>
      </c>
      <c r="K66" s="27"/>
      <c r="L66" s="27"/>
      <c r="M66" s="27"/>
    </row>
    <row r="67" spans="1:13">
      <c r="A67" s="27"/>
      <c r="B67" s="27"/>
      <c r="C67" s="27" t="s">
        <v>376</v>
      </c>
      <c r="D67" s="27"/>
      <c r="E67" s="27"/>
      <c r="F67" s="27"/>
      <c r="G67" s="29"/>
      <c r="H67" s="30"/>
      <c r="I67" s="27"/>
      <c r="J67" s="27" t="s">
        <v>363</v>
      </c>
      <c r="K67" s="27"/>
      <c r="L67" s="27"/>
      <c r="M67" s="27"/>
    </row>
    <row r="68" spans="1:13">
      <c r="A68" s="27"/>
      <c r="B68" s="27"/>
      <c r="C68" s="27" t="s">
        <v>377</v>
      </c>
      <c r="D68" s="27"/>
      <c r="E68" s="27"/>
      <c r="F68" s="27"/>
      <c r="G68" s="29"/>
      <c r="H68" s="30"/>
      <c r="I68" s="27"/>
      <c r="J68" s="27" t="s">
        <v>364</v>
      </c>
      <c r="K68" s="27"/>
      <c r="L68" s="27"/>
      <c r="M68" s="27"/>
    </row>
    <row r="69" spans="1:13">
      <c r="A69" s="27"/>
      <c r="B69" s="27" t="s">
        <v>378</v>
      </c>
      <c r="C69" s="27"/>
      <c r="D69" s="27"/>
      <c r="E69" s="27"/>
      <c r="F69" s="27"/>
      <c r="G69" s="29"/>
      <c r="H69" s="30"/>
      <c r="I69" s="27"/>
      <c r="J69" s="27" t="s">
        <v>365</v>
      </c>
      <c r="K69" s="27"/>
      <c r="L69" s="27"/>
      <c r="M69" s="27"/>
    </row>
    <row r="70" spans="1:13">
      <c r="A70" s="27"/>
      <c r="B70" s="27"/>
      <c r="C70" s="27" t="s">
        <v>379</v>
      </c>
      <c r="D70" s="27"/>
      <c r="E70" s="27"/>
      <c r="F70" s="27"/>
      <c r="G70" s="29"/>
      <c r="H70" s="30"/>
      <c r="I70" s="27"/>
      <c r="J70" s="27"/>
      <c r="K70" s="27"/>
      <c r="L70" s="27"/>
      <c r="M70" s="27"/>
    </row>
    <row r="71" spans="1:13">
      <c r="A71" s="27"/>
      <c r="B71" s="27"/>
      <c r="C71" s="27" t="s">
        <v>369</v>
      </c>
      <c r="D71" s="27"/>
      <c r="E71" s="27"/>
      <c r="F71" s="27"/>
      <c r="G71" s="29"/>
      <c r="H71" s="34" t="s">
        <v>501</v>
      </c>
      <c r="L71" s="27"/>
      <c r="M71" s="27"/>
    </row>
    <row r="72" spans="1:13">
      <c r="A72" s="27"/>
      <c r="B72" s="27"/>
      <c r="C72" s="27" t="s">
        <v>370</v>
      </c>
      <c r="D72" s="27"/>
      <c r="E72" s="27"/>
      <c r="F72" s="27"/>
      <c r="G72" s="29"/>
      <c r="H72" s="30"/>
      <c r="I72" s="27" t="s">
        <v>367</v>
      </c>
      <c r="L72" s="27"/>
      <c r="M72" s="27"/>
    </row>
    <row r="73" spans="1:13">
      <c r="A73" s="27"/>
      <c r="B73" s="27"/>
      <c r="C73" s="27" t="s">
        <v>371</v>
      </c>
      <c r="D73" s="27"/>
      <c r="E73" s="27"/>
      <c r="F73" s="27"/>
      <c r="G73" s="29"/>
      <c r="H73" s="30"/>
      <c r="J73" t="s">
        <v>502</v>
      </c>
      <c r="L73" s="27"/>
      <c r="M73" s="27"/>
    </row>
    <row r="74" spans="1:13">
      <c r="A74" s="27"/>
      <c r="B74" s="27"/>
      <c r="C74" s="27" t="s">
        <v>372</v>
      </c>
      <c r="D74" s="27"/>
      <c r="E74" s="27"/>
      <c r="F74" s="27"/>
      <c r="G74" s="29"/>
      <c r="H74" s="30"/>
      <c r="I74" s="27"/>
      <c r="J74" s="27" t="s">
        <v>407</v>
      </c>
      <c r="K74" s="27"/>
      <c r="L74" s="27"/>
      <c r="M74" s="27"/>
    </row>
    <row r="75" spans="1:13">
      <c r="A75" s="27"/>
      <c r="B75" s="27"/>
      <c r="C75" s="27" t="s">
        <v>380</v>
      </c>
      <c r="D75" s="27"/>
      <c r="E75" s="27"/>
      <c r="F75" s="27"/>
      <c r="G75" s="29"/>
      <c r="H75" s="30"/>
      <c r="I75" s="27"/>
      <c r="J75" s="27" t="s">
        <v>402</v>
      </c>
      <c r="K75" s="27"/>
      <c r="L75" s="27"/>
      <c r="M75" s="27"/>
    </row>
    <row r="76" spans="1:13">
      <c r="A76" s="27"/>
      <c r="B76" s="27"/>
      <c r="C76" s="27" t="s">
        <v>381</v>
      </c>
      <c r="D76" s="27"/>
      <c r="E76" s="27"/>
      <c r="F76" s="27"/>
      <c r="G76" s="29"/>
      <c r="H76" s="31"/>
      <c r="I76" s="27" t="s">
        <v>378</v>
      </c>
      <c r="J76" s="27"/>
      <c r="K76" s="27"/>
      <c r="L76" s="27"/>
      <c r="M76" s="27"/>
    </row>
    <row r="77" spans="1:13">
      <c r="A77" s="27"/>
      <c r="B77" s="27"/>
      <c r="C77" s="27" t="s">
        <v>382</v>
      </c>
      <c r="D77" s="27"/>
      <c r="E77" s="27"/>
      <c r="F77" s="27"/>
      <c r="G77" s="29"/>
      <c r="H77" s="31"/>
      <c r="I77" s="27"/>
      <c r="J77" t="s">
        <v>502</v>
      </c>
      <c r="K77" s="27"/>
      <c r="L77" s="27"/>
      <c r="M77" s="27"/>
    </row>
    <row r="78" spans="1:13">
      <c r="A78" s="27"/>
      <c r="B78" s="27"/>
      <c r="C78" s="27" t="s">
        <v>383</v>
      </c>
      <c r="D78" s="27"/>
      <c r="E78" s="27"/>
      <c r="F78" s="27"/>
      <c r="G78" s="29"/>
      <c r="H78" s="31"/>
      <c r="I78" s="27"/>
      <c r="J78" s="27" t="s">
        <v>503</v>
      </c>
      <c r="K78" s="27"/>
      <c r="L78" s="27"/>
      <c r="M78" s="27"/>
    </row>
    <row r="79" spans="1:13">
      <c r="A79" s="27"/>
      <c r="B79" s="27" t="s">
        <v>384</v>
      </c>
      <c r="C79" s="27"/>
      <c r="D79" s="27"/>
      <c r="E79" s="27"/>
      <c r="F79" s="27"/>
      <c r="G79" s="29"/>
      <c r="H79" s="31"/>
      <c r="I79" s="27"/>
      <c r="J79" s="27" t="s">
        <v>402</v>
      </c>
      <c r="K79" s="27"/>
      <c r="L79" s="27"/>
      <c r="M79" s="27"/>
    </row>
    <row r="80" spans="1:13">
      <c r="A80" s="27"/>
      <c r="B80" s="27"/>
      <c r="C80" s="27" t="s">
        <v>385</v>
      </c>
      <c r="D80" s="27"/>
      <c r="E80" s="27"/>
      <c r="F80" s="27"/>
      <c r="G80" s="29"/>
      <c r="H80" s="31"/>
      <c r="I80" s="27" t="s">
        <v>384</v>
      </c>
      <c r="J80" s="27"/>
      <c r="K80" s="27"/>
      <c r="L80" s="27"/>
      <c r="M80" s="27"/>
    </row>
    <row r="81" spans="1:13">
      <c r="A81" s="27"/>
      <c r="B81" s="27"/>
      <c r="C81" s="27" t="s">
        <v>386</v>
      </c>
      <c r="D81" s="27"/>
      <c r="E81" s="27"/>
      <c r="F81" s="27"/>
      <c r="G81" s="29"/>
      <c r="H81" s="31"/>
      <c r="I81" s="27"/>
      <c r="J81" t="s">
        <v>502</v>
      </c>
      <c r="K81" s="27"/>
      <c r="L81" s="27"/>
      <c r="M81" s="27"/>
    </row>
    <row r="82" spans="1:13">
      <c r="A82" s="27"/>
      <c r="B82" s="27"/>
      <c r="C82" s="27" t="s">
        <v>387</v>
      </c>
      <c r="D82" s="27"/>
      <c r="E82" s="27"/>
      <c r="F82" s="27"/>
      <c r="G82" s="29"/>
      <c r="H82" s="31"/>
      <c r="I82" s="27"/>
      <c r="J82" s="27" t="s">
        <v>503</v>
      </c>
      <c r="K82" s="27"/>
      <c r="L82" s="27"/>
      <c r="M82" s="27"/>
    </row>
    <row r="83" spans="1:13">
      <c r="A83" s="27"/>
      <c r="B83" s="27"/>
      <c r="C83" s="27" t="s">
        <v>388</v>
      </c>
      <c r="D83" s="27"/>
      <c r="E83" s="27"/>
      <c r="F83" s="27"/>
      <c r="G83" s="29"/>
      <c r="H83" s="27"/>
      <c r="I83" s="27"/>
      <c r="J83" s="27" t="s">
        <v>402</v>
      </c>
      <c r="K83" s="27"/>
      <c r="L83" s="27"/>
      <c r="M83" s="27"/>
    </row>
    <row r="84" spans="1:13">
      <c r="A84" s="27"/>
      <c r="B84" s="27" t="s">
        <v>389</v>
      </c>
      <c r="C84" s="27"/>
      <c r="D84" s="27"/>
      <c r="E84" s="27"/>
      <c r="F84" s="27"/>
      <c r="G84" s="29"/>
      <c r="H84" s="27"/>
      <c r="I84" s="27" t="s">
        <v>389</v>
      </c>
      <c r="J84" s="27"/>
      <c r="K84" s="27"/>
      <c r="L84" s="27"/>
      <c r="M84" s="27"/>
    </row>
    <row r="85" spans="1:13">
      <c r="A85" s="27"/>
      <c r="B85" s="27"/>
      <c r="C85" s="27" t="s">
        <v>390</v>
      </c>
      <c r="D85" s="27"/>
      <c r="E85" s="27"/>
      <c r="F85" s="27"/>
      <c r="G85" s="29"/>
      <c r="H85" s="27"/>
      <c r="I85" s="27"/>
      <c r="J85" s="27" t="s">
        <v>390</v>
      </c>
      <c r="K85" s="27"/>
      <c r="L85" s="27"/>
      <c r="M85" s="27"/>
    </row>
    <row r="86" spans="1:13">
      <c r="A86" s="27"/>
      <c r="B86" s="27"/>
      <c r="C86" s="27" t="s">
        <v>391</v>
      </c>
      <c r="D86" s="27"/>
      <c r="E86" s="27"/>
      <c r="F86" s="27"/>
      <c r="G86" s="29"/>
      <c r="H86" s="27"/>
      <c r="I86" s="27"/>
      <c r="J86" s="27" t="s">
        <v>391</v>
      </c>
      <c r="K86" s="27"/>
      <c r="L86" s="27"/>
      <c r="M86" s="27"/>
    </row>
    <row r="87" spans="1:13">
      <c r="A87" s="27"/>
      <c r="B87" s="27"/>
      <c r="C87" s="27" t="s">
        <v>364</v>
      </c>
      <c r="D87" s="27"/>
      <c r="E87" s="27"/>
      <c r="F87" s="27"/>
      <c r="G87" s="29"/>
      <c r="H87" s="27"/>
      <c r="I87" s="27"/>
      <c r="J87" s="27" t="s">
        <v>364</v>
      </c>
      <c r="K87" s="27"/>
      <c r="L87" s="27"/>
      <c r="M87" s="27"/>
    </row>
    <row r="88" spans="1:13">
      <c r="A88" s="27"/>
      <c r="B88" s="27"/>
      <c r="C88" s="27" t="s">
        <v>392</v>
      </c>
      <c r="D88" s="27"/>
      <c r="E88" s="27"/>
      <c r="F88" s="27"/>
      <c r="G88" s="29"/>
      <c r="H88" s="27"/>
      <c r="I88" s="27"/>
      <c r="J88" s="27" t="s">
        <v>392</v>
      </c>
      <c r="K88" s="27"/>
      <c r="L88" s="27"/>
      <c r="M88" s="27"/>
    </row>
    <row r="89" spans="1:13">
      <c r="A89" s="27"/>
      <c r="B89" s="27"/>
      <c r="C89" s="27" t="s">
        <v>393</v>
      </c>
      <c r="D89" s="27"/>
      <c r="E89" s="27"/>
      <c r="F89" s="27"/>
      <c r="G89" s="29"/>
      <c r="H89" s="27"/>
      <c r="I89" s="27"/>
      <c r="J89" s="27" t="s">
        <v>504</v>
      </c>
      <c r="K89" s="27"/>
      <c r="L89" s="27"/>
      <c r="M89" s="27"/>
    </row>
    <row r="90" spans="1:13">
      <c r="A90" s="27"/>
      <c r="B90" s="27"/>
      <c r="C90" s="27" t="s">
        <v>394</v>
      </c>
      <c r="D90" s="27"/>
      <c r="E90" s="27"/>
      <c r="F90" s="27"/>
      <c r="G90" s="29"/>
      <c r="H90" s="27"/>
      <c r="I90" s="27" t="s">
        <v>495</v>
      </c>
      <c r="J90" s="27"/>
      <c r="K90" s="27"/>
      <c r="L90" s="27"/>
      <c r="M90" s="27"/>
    </row>
    <row r="91" spans="1:13">
      <c r="A91" s="27"/>
      <c r="B91" s="27"/>
      <c r="C91" s="27" t="s">
        <v>395</v>
      </c>
      <c r="D91" s="27"/>
      <c r="E91" s="27"/>
      <c r="F91" s="27"/>
      <c r="G91" s="29"/>
      <c r="H91" s="27"/>
      <c r="I91" s="27" t="s">
        <v>496</v>
      </c>
      <c r="J91" s="27"/>
      <c r="K91" s="27"/>
      <c r="L91" s="27"/>
      <c r="M91" s="27"/>
    </row>
    <row r="92" spans="1:13">
      <c r="A92" s="27"/>
      <c r="B92" s="27"/>
      <c r="C92" s="27" t="s">
        <v>396</v>
      </c>
      <c r="D92" s="27"/>
      <c r="E92" s="27"/>
      <c r="F92" s="27"/>
      <c r="G92" s="29"/>
      <c r="H92" s="27"/>
      <c r="I92" s="27"/>
      <c r="J92" s="27" t="s">
        <v>497</v>
      </c>
      <c r="K92" s="27"/>
      <c r="L92" s="27"/>
      <c r="M92" s="27"/>
    </row>
    <row r="93" spans="1:13">
      <c r="A93" s="27"/>
      <c r="B93" s="27" t="s">
        <v>495</v>
      </c>
      <c r="C93" s="27"/>
      <c r="D93" s="27"/>
      <c r="E93" s="27"/>
      <c r="F93" s="27"/>
      <c r="G93" s="29"/>
      <c r="H93" s="27"/>
      <c r="I93" s="27"/>
      <c r="J93" s="27" t="s">
        <v>498</v>
      </c>
      <c r="K93" s="27"/>
      <c r="L93" s="27"/>
      <c r="M93" s="27"/>
    </row>
    <row r="94" spans="1:13">
      <c r="A94" s="27"/>
      <c r="B94" s="27" t="s">
        <v>496</v>
      </c>
      <c r="C94" s="27"/>
      <c r="D94" s="27"/>
      <c r="E94" s="27"/>
      <c r="F94" s="27"/>
      <c r="G94" s="29"/>
      <c r="H94" s="27"/>
      <c r="I94" s="27"/>
      <c r="J94" s="27" t="s">
        <v>505</v>
      </c>
      <c r="K94" s="27"/>
      <c r="L94" s="27"/>
      <c r="M94" s="27"/>
    </row>
    <row r="95" spans="1:13">
      <c r="A95" s="27"/>
      <c r="B95" s="27"/>
      <c r="C95" s="27" t="s">
        <v>497</v>
      </c>
      <c r="D95" s="27"/>
      <c r="E95" s="27"/>
      <c r="F95" s="27"/>
      <c r="G95" s="29"/>
      <c r="H95" s="27"/>
      <c r="I95" s="27"/>
      <c r="J95" s="27" t="s">
        <v>506</v>
      </c>
      <c r="K95" s="27"/>
      <c r="L95" s="27"/>
      <c r="M95" s="27"/>
    </row>
    <row r="96" spans="1:13">
      <c r="A96" s="27"/>
      <c r="B96" s="27"/>
      <c r="C96" s="27" t="s">
        <v>498</v>
      </c>
      <c r="D96" s="27"/>
      <c r="E96" s="27"/>
      <c r="F96" s="27"/>
      <c r="G96" s="29"/>
      <c r="H96" s="27"/>
      <c r="I96" s="27"/>
      <c r="J96" s="27" t="s">
        <v>507</v>
      </c>
      <c r="K96" s="27"/>
      <c r="L96" s="27"/>
      <c r="M96" s="27"/>
    </row>
    <row r="97" spans="1:13">
      <c r="A97" s="27"/>
      <c r="B97" s="27"/>
      <c r="C97" s="27" t="s">
        <v>499</v>
      </c>
      <c r="D97" s="27"/>
      <c r="E97" s="27"/>
      <c r="F97" s="27"/>
      <c r="G97" s="29"/>
      <c r="H97" s="27"/>
      <c r="I97" s="27"/>
      <c r="J97" s="27" t="s">
        <v>500</v>
      </c>
      <c r="K97" s="27"/>
      <c r="L97" s="27"/>
      <c r="M97" s="27"/>
    </row>
    <row r="98" spans="1:13">
      <c r="A98" s="27"/>
      <c r="B98" s="27"/>
      <c r="C98" s="27" t="s">
        <v>500</v>
      </c>
      <c r="D98" s="27"/>
      <c r="E98" s="27"/>
      <c r="F98" s="27"/>
      <c r="G98" s="29"/>
      <c r="H98" s="30"/>
      <c r="I98" s="27"/>
      <c r="J98" s="27"/>
      <c r="K98" s="27"/>
      <c r="L98" s="27"/>
      <c r="M98" s="27"/>
    </row>
    <row r="99" spans="1:13">
      <c r="A99" s="27"/>
      <c r="B99" s="27"/>
      <c r="C99" s="27" t="s">
        <v>415</v>
      </c>
      <c r="D99" s="27"/>
      <c r="E99" s="27"/>
      <c r="F99" s="27"/>
      <c r="G99" s="29"/>
      <c r="H99" s="30"/>
    </row>
    <row r="100" spans="1:13">
      <c r="A100" s="27"/>
      <c r="B100" s="27"/>
      <c r="C100" s="27"/>
      <c r="D100" s="27"/>
      <c r="E100" s="27"/>
      <c r="F100" s="27"/>
      <c r="G100" s="29"/>
      <c r="H100" s="30"/>
    </row>
    <row r="101" spans="1:13">
      <c r="A101" s="27"/>
      <c r="B101" s="27"/>
      <c r="C101" s="27"/>
      <c r="D101" s="27"/>
      <c r="E101" s="27"/>
      <c r="F101" s="27"/>
      <c r="G101" s="31"/>
      <c r="H101" s="85"/>
    </row>
    <row r="102" spans="1:13">
      <c r="A102" s="27"/>
      <c r="B102" s="27"/>
      <c r="C102" s="27"/>
      <c r="D102" s="27"/>
      <c r="E102" s="27"/>
      <c r="F102" s="27"/>
      <c r="G102" s="31"/>
      <c r="H102" s="31"/>
      <c r="I102" s="27"/>
    </row>
    <row r="103" spans="1:13">
      <c r="A103" s="27"/>
      <c r="B103" s="27"/>
      <c r="C103" s="27"/>
      <c r="D103" s="27"/>
      <c r="E103" s="27"/>
      <c r="F103" s="27"/>
      <c r="G103" s="31"/>
      <c r="H103" s="31"/>
    </row>
    <row r="104" spans="1:13">
      <c r="A104" s="27"/>
      <c r="B104" s="27"/>
      <c r="C104" s="27"/>
      <c r="D104" s="27"/>
      <c r="E104" s="27"/>
      <c r="F104" s="27"/>
      <c r="G104" s="31"/>
      <c r="H104" s="31"/>
      <c r="I104" s="27"/>
      <c r="J104" s="27"/>
      <c r="K104" s="27"/>
      <c r="L104" s="27"/>
      <c r="M104" s="27"/>
    </row>
    <row r="105" spans="1:13">
      <c r="A105" s="27"/>
      <c r="B105" s="27"/>
      <c r="C105" s="27"/>
      <c r="D105" s="27"/>
      <c r="E105" s="27"/>
      <c r="F105" s="27"/>
      <c r="G105" s="31"/>
      <c r="H105" s="31"/>
      <c r="I105" s="27"/>
      <c r="J105" s="27"/>
      <c r="K105" s="27"/>
      <c r="L105" s="27"/>
      <c r="M105" s="27"/>
    </row>
    <row r="106" spans="1:13">
      <c r="A106" s="27"/>
      <c r="B106" s="27"/>
      <c r="C106" s="27"/>
      <c r="D106" s="27"/>
      <c r="E106" s="27"/>
      <c r="F106" s="27"/>
      <c r="G106" s="31"/>
      <c r="H106" s="31"/>
      <c r="I106" s="27"/>
      <c r="J106" s="27"/>
      <c r="K106" s="27"/>
      <c r="L106" s="27"/>
      <c r="M106" s="27"/>
    </row>
    <row r="107" spans="1:13">
      <c r="A107" s="27"/>
      <c r="B107" s="27"/>
      <c r="C107" s="27"/>
      <c r="D107" s="27"/>
      <c r="E107" s="27"/>
      <c r="F107" s="27"/>
      <c r="G107" s="31"/>
      <c r="H107" s="31"/>
      <c r="I107" s="27"/>
      <c r="K107" s="27"/>
      <c r="L107" s="27"/>
      <c r="M107" s="27"/>
    </row>
    <row r="108" spans="1:13">
      <c r="A108" s="27"/>
      <c r="B108" s="27"/>
      <c r="C108" s="27"/>
      <c r="D108" s="27"/>
      <c r="E108" s="27"/>
      <c r="F108" s="27"/>
      <c r="G108" s="31"/>
      <c r="H108" s="31"/>
      <c r="I108" s="27"/>
      <c r="J108" s="27"/>
      <c r="K108" s="27"/>
      <c r="L108" s="27"/>
      <c r="M108" s="27"/>
    </row>
    <row r="109" spans="1:13">
      <c r="A109" s="27"/>
      <c r="B109" s="27"/>
      <c r="C109" s="27"/>
      <c r="D109" s="27"/>
      <c r="E109" s="27"/>
      <c r="F109" s="27"/>
      <c r="G109" s="31"/>
      <c r="H109" s="31"/>
      <c r="I109" s="27"/>
      <c r="J109" s="27"/>
      <c r="K109" s="27"/>
      <c r="L109" s="27"/>
      <c r="M109" s="27"/>
    </row>
    <row r="110" spans="1:13">
      <c r="A110" s="27"/>
      <c r="B110" s="27"/>
      <c r="C110" s="27"/>
      <c r="D110" s="27"/>
      <c r="E110" s="27"/>
      <c r="F110" s="27"/>
      <c r="G110" s="31"/>
      <c r="H110" s="31"/>
      <c r="I110" s="27"/>
      <c r="J110" s="27"/>
      <c r="K110" s="27"/>
      <c r="L110" s="27"/>
      <c r="M110" s="27"/>
    </row>
    <row r="111" spans="1:13">
      <c r="A111" s="27"/>
      <c r="B111" s="27"/>
      <c r="C111" s="27"/>
      <c r="D111" s="27"/>
      <c r="E111" s="27"/>
      <c r="F111" s="27"/>
      <c r="G111" s="31"/>
      <c r="H111" s="31"/>
      <c r="I111" s="27"/>
      <c r="K111" s="27"/>
      <c r="L111" s="27"/>
      <c r="M111" s="27"/>
    </row>
    <row r="112" spans="1:13">
      <c r="A112" s="27"/>
      <c r="B112" s="27"/>
      <c r="C112" s="27"/>
      <c r="D112" s="27"/>
      <c r="E112" s="27"/>
      <c r="F112" s="27"/>
      <c r="G112" s="31"/>
      <c r="H112" s="31"/>
      <c r="I112" s="27"/>
      <c r="J112" s="27"/>
      <c r="K112" s="27"/>
      <c r="L112" s="27"/>
      <c r="M112" s="27"/>
    </row>
    <row r="113" spans="1:13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</row>
    <row r="114" spans="1:13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</row>
    <row r="115" spans="1:13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</row>
    <row r="116" spans="1:13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</row>
    <row r="117" spans="1:13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</row>
    <row r="118" spans="1:13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</row>
    <row r="119" spans="1:13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</row>
    <row r="120" spans="1:13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</row>
    <row r="121" spans="1:13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</row>
    <row r="122" spans="1:13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</row>
    <row r="123" spans="1:13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</row>
    <row r="124" spans="1:13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</row>
    <row r="125" spans="1:13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</row>
    <row r="126" spans="1:13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</row>
    <row r="127" spans="1:13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</row>
    <row r="128" spans="1:13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</row>
    <row r="129" spans="1:13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</row>
    <row r="130" spans="1:13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</row>
    <row r="131" spans="1:13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</row>
    <row r="132" spans="1:13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</row>
    <row r="133" spans="1:13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</row>
    <row r="134" spans="1:13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</row>
    <row r="135" spans="1:13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</row>
    <row r="136" spans="1:13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</row>
    <row r="137" spans="1:13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</row>
    <row r="138" spans="1:13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</row>
    <row r="139" spans="1:13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</row>
    <row r="140" spans="1:13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</row>
    <row r="141" spans="1:13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</row>
    <row r="142" spans="1:13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</row>
    <row r="143" spans="1:13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</row>
    <row r="144" spans="1:13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</row>
    <row r="145" spans="1:13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</row>
    <row r="146" spans="1:13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</row>
    <row r="147" spans="1:13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</row>
    <row r="148" spans="1:13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</row>
    <row r="149" spans="1:13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</row>
    <row r="150" spans="1:13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</row>
    <row r="151" spans="1:13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</row>
    <row r="152" spans="1:13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</row>
    <row r="153" spans="1:13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</row>
    <row r="154" spans="1:13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</row>
    <row r="155" spans="1:13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</row>
    <row r="156" spans="1:13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</row>
    <row r="157" spans="1:13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</row>
    <row r="158" spans="1:13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</row>
    <row r="159" spans="1:13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</row>
    <row r="160" spans="1:13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</row>
    <row r="161" spans="1:13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</row>
    <row r="162" spans="1:13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</row>
    <row r="163" spans="1:13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</row>
    <row r="164" spans="1:13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</row>
    <row r="165" spans="1:13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</row>
    <row r="166" spans="1:13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</row>
    <row r="167" spans="1:13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</row>
    <row r="168" spans="1:13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</row>
    <row r="169" spans="1:13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</row>
    <row r="170" spans="1:13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</row>
    <row r="171" spans="1:13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</row>
    <row r="172" spans="1:13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</row>
    <row r="173" spans="1:13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</row>
    <row r="174" spans="1:13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</row>
    <row r="175" spans="1:13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</row>
    <row r="176" spans="1:13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</row>
    <row r="177" spans="1:13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</row>
    <row r="178" spans="1:13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</row>
    <row r="179" spans="1:13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</row>
    <row r="180" spans="1:13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</row>
    <row r="181" spans="1:13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</row>
    <row r="182" spans="1:13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</row>
    <row r="183" spans="1:13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</row>
    <row r="184" spans="1:13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</row>
    <row r="185" spans="1:13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</row>
    <row r="186" spans="1:13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</row>
    <row r="187" spans="1:13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</row>
    <row r="188" spans="1:13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</row>
    <row r="189" spans="1:13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</row>
    <row r="190" spans="1:13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</row>
    <row r="191" spans="1:13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</row>
    <row r="192" spans="1:13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</row>
    <row r="193" spans="1:13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</row>
    <row r="194" spans="1:13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</row>
    <row r="195" spans="1:13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</row>
    <row r="196" spans="1:13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</row>
    <row r="197" spans="1:13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</row>
    <row r="198" spans="1:13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</row>
    <row r="199" spans="1:13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</row>
    <row r="200" spans="1:13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</row>
    <row r="201" spans="1:13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</row>
    <row r="202" spans="1:13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</row>
    <row r="203" spans="1:13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</row>
    <row r="204" spans="1:13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</row>
    <row r="205" spans="1:13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</row>
    <row r="206" spans="1:13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</row>
    <row r="207" spans="1:13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</row>
    <row r="208" spans="1:13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</row>
    <row r="209" spans="1:13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</row>
    <row r="210" spans="1:13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</row>
    <row r="211" spans="1:13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</row>
    <row r="212" spans="1:13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</row>
    <row r="213" spans="1:13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</row>
    <row r="214" spans="1:13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</row>
    <row r="215" spans="1:13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</row>
    <row r="216" spans="1:13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</row>
    <row r="217" spans="1:13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</row>
    <row r="218" spans="1:13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</row>
    <row r="219" spans="1:13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</row>
    <row r="220" spans="1:13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</row>
    <row r="221" spans="1:13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</row>
    <row r="222" spans="1:13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</row>
    <row r="223" spans="1:13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</row>
    <row r="224" spans="1:13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</row>
    <row r="225" spans="1:13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</row>
  </sheetData>
  <mergeCells count="6">
    <mergeCell ref="A1:N1"/>
    <mergeCell ref="A2:N2"/>
    <mergeCell ref="A3:N3"/>
    <mergeCell ref="A4:N4"/>
    <mergeCell ref="A6:G6"/>
    <mergeCell ref="H6:N6"/>
  </mergeCells>
  <pageMargins left="0.39370078740157483" right="0.19685039370078741" top="0.78740157480314965" bottom="1.5748031496062993" header="0.31496062992125984" footer="0.31496062992125984"/>
  <pageSetup paperSize="5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0"/>
  <sheetViews>
    <sheetView zoomScale="140" zoomScaleNormal="140" workbookViewId="0">
      <selection activeCell="G16" sqref="G16"/>
    </sheetView>
  </sheetViews>
  <sheetFormatPr defaultRowHeight="14.4"/>
  <cols>
    <col min="1" max="1" width="3.88671875" customWidth="1"/>
    <col min="2" max="2" width="10.33203125" customWidth="1"/>
    <col min="3" max="4" width="8.6640625" customWidth="1"/>
    <col min="5" max="5" width="4.6640625" customWidth="1"/>
    <col min="6" max="7" width="8.6640625" customWidth="1"/>
    <col min="8" max="8" width="4.6640625" customWidth="1"/>
    <col min="9" max="10" width="8.6640625" customWidth="1"/>
    <col min="11" max="11" width="4.6640625" customWidth="1"/>
    <col min="12" max="13" width="8.6640625" customWidth="1"/>
    <col min="14" max="14" width="4.6640625" customWidth="1"/>
    <col min="15" max="16" width="8.6640625" customWidth="1"/>
    <col min="17" max="17" width="4.6640625" customWidth="1"/>
    <col min="18" max="19" width="8.6640625" customWidth="1"/>
    <col min="20" max="20" width="4.6640625" customWidth="1"/>
  </cols>
  <sheetData>
    <row r="1" spans="1:21">
      <c r="A1" s="88" t="s">
        <v>605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</row>
    <row r="2" spans="1:2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</row>
    <row r="3" spans="1:21" ht="18" customHeight="1">
      <c r="A3" s="337" t="s">
        <v>606</v>
      </c>
      <c r="B3" s="338" t="s">
        <v>607</v>
      </c>
      <c r="C3" s="340">
        <v>2007</v>
      </c>
      <c r="D3" s="340"/>
      <c r="E3" s="340"/>
      <c r="F3" s="340">
        <v>2008</v>
      </c>
      <c r="G3" s="340"/>
      <c r="H3" s="340"/>
      <c r="I3" s="340">
        <v>2009</v>
      </c>
      <c r="J3" s="340"/>
      <c r="K3" s="340"/>
      <c r="L3" s="340">
        <v>2010</v>
      </c>
      <c r="M3" s="340"/>
      <c r="N3" s="340"/>
      <c r="O3" s="340">
        <v>2011</v>
      </c>
      <c r="P3" s="340"/>
      <c r="Q3" s="340"/>
      <c r="R3" s="339">
        <v>2012</v>
      </c>
      <c r="S3" s="339"/>
      <c r="T3" s="339"/>
    </row>
    <row r="4" spans="1:21" s="90" customFormat="1" ht="19.2">
      <c r="A4" s="337"/>
      <c r="B4" s="338"/>
      <c r="C4" s="109" t="s">
        <v>608</v>
      </c>
      <c r="D4" s="109" t="s">
        <v>609</v>
      </c>
      <c r="E4" s="109" t="s">
        <v>610</v>
      </c>
      <c r="F4" s="109" t="s">
        <v>608</v>
      </c>
      <c r="G4" s="109" t="s">
        <v>609</v>
      </c>
      <c r="H4" s="109" t="s">
        <v>610</v>
      </c>
      <c r="I4" s="109" t="s">
        <v>608</v>
      </c>
      <c r="J4" s="109" t="s">
        <v>609</v>
      </c>
      <c r="K4" s="109" t="s">
        <v>610</v>
      </c>
      <c r="L4" s="109" t="s">
        <v>608</v>
      </c>
      <c r="M4" s="109" t="s">
        <v>609</v>
      </c>
      <c r="N4" s="109" t="s">
        <v>610</v>
      </c>
      <c r="O4" s="109" t="s">
        <v>608</v>
      </c>
      <c r="P4" s="109" t="s">
        <v>609</v>
      </c>
      <c r="Q4" s="109" t="s">
        <v>610</v>
      </c>
      <c r="R4" s="109" t="s">
        <v>608</v>
      </c>
      <c r="S4" s="109" t="s">
        <v>609</v>
      </c>
      <c r="T4" s="109" t="s">
        <v>610</v>
      </c>
    </row>
    <row r="5" spans="1:21" s="93" customFormat="1" ht="10.199999999999999">
      <c r="A5" s="102">
        <v>1</v>
      </c>
      <c r="B5" s="102">
        <v>2</v>
      </c>
      <c r="C5" s="102">
        <v>3</v>
      </c>
      <c r="D5" s="102">
        <v>4</v>
      </c>
      <c r="E5" s="102">
        <v>5</v>
      </c>
      <c r="F5" s="102">
        <v>6</v>
      </c>
      <c r="G5" s="102">
        <v>7</v>
      </c>
      <c r="H5" s="102">
        <v>8</v>
      </c>
      <c r="I5" s="102">
        <v>9</v>
      </c>
      <c r="J5" s="102">
        <v>10</v>
      </c>
      <c r="K5" s="102">
        <v>11</v>
      </c>
      <c r="L5" s="102">
        <v>12</v>
      </c>
      <c r="M5" s="102">
        <v>13</v>
      </c>
      <c r="N5" s="102">
        <v>14</v>
      </c>
      <c r="O5" s="102">
        <v>15</v>
      </c>
      <c r="P5" s="102">
        <v>16</v>
      </c>
      <c r="Q5" s="102">
        <v>17</v>
      </c>
      <c r="R5" s="102">
        <v>18</v>
      </c>
      <c r="S5" s="102">
        <v>19</v>
      </c>
      <c r="T5" s="102">
        <v>20</v>
      </c>
      <c r="U5" s="92"/>
    </row>
    <row r="6" spans="1:21" s="96" customFormat="1" ht="20.100000000000001" customHeight="1">
      <c r="A6" s="103">
        <v>1</v>
      </c>
      <c r="B6" s="104" t="s">
        <v>611</v>
      </c>
      <c r="C6" s="105">
        <v>46157641</v>
      </c>
      <c r="D6" s="105">
        <v>39233995</v>
      </c>
      <c r="E6" s="110">
        <f>D6/C6</f>
        <v>0.85000000324973279</v>
      </c>
      <c r="F6" s="105">
        <v>42977415</v>
      </c>
      <c r="G6" s="105">
        <v>41188640</v>
      </c>
      <c r="H6" s="110">
        <f>G6/F6</f>
        <v>0.95837872054426732</v>
      </c>
      <c r="I6" s="105">
        <v>53974382</v>
      </c>
      <c r="J6" s="105">
        <v>52907384</v>
      </c>
      <c r="K6" s="110">
        <f>J6/I6</f>
        <v>0.98023139940722248</v>
      </c>
      <c r="L6" s="105">
        <v>53861294</v>
      </c>
      <c r="M6" s="105">
        <v>49399495</v>
      </c>
      <c r="N6" s="110">
        <f>M6/L6</f>
        <v>0.91716131068072737</v>
      </c>
      <c r="O6" s="105">
        <v>53895312</v>
      </c>
      <c r="P6" s="105">
        <v>52524667</v>
      </c>
      <c r="Q6" s="110">
        <f>P6/O6</f>
        <v>0.97456838175461347</v>
      </c>
      <c r="R6" s="107">
        <v>53692484</v>
      </c>
      <c r="S6" s="107">
        <v>46179951</v>
      </c>
      <c r="T6" s="111">
        <f>S6/R6</f>
        <v>0.86008222305378901</v>
      </c>
    </row>
    <row r="7" spans="1:21" ht="20.100000000000001" customHeight="1">
      <c r="A7" s="103">
        <v>2</v>
      </c>
      <c r="B7" s="104" t="s">
        <v>612</v>
      </c>
      <c r="C7" s="105"/>
      <c r="D7" s="105"/>
      <c r="E7" s="106"/>
      <c r="F7" s="105"/>
      <c r="G7" s="105"/>
      <c r="H7" s="106"/>
      <c r="I7" s="105"/>
      <c r="J7" s="105"/>
      <c r="K7" s="106"/>
      <c r="L7" s="105"/>
      <c r="M7" s="105"/>
      <c r="N7" s="106"/>
      <c r="O7" s="105"/>
      <c r="P7" s="105"/>
      <c r="Q7" s="106"/>
      <c r="R7" s="107"/>
      <c r="S7" s="107"/>
      <c r="T7" s="108"/>
    </row>
    <row r="8" spans="1:21" ht="20.100000000000001" customHeight="1">
      <c r="A8" s="103">
        <v>3</v>
      </c>
      <c r="B8" s="104" t="s">
        <v>613</v>
      </c>
      <c r="C8" s="105"/>
      <c r="D8" s="105"/>
      <c r="E8" s="106"/>
      <c r="F8" s="105"/>
      <c r="G8" s="105"/>
      <c r="H8" s="106"/>
      <c r="I8" s="105"/>
      <c r="J8" s="105"/>
      <c r="K8" s="106"/>
      <c r="L8" s="105"/>
      <c r="M8" s="105"/>
      <c r="N8" s="106"/>
      <c r="O8" s="105"/>
      <c r="P8" s="105"/>
      <c r="Q8" s="106"/>
      <c r="R8" s="107"/>
      <c r="S8" s="107"/>
      <c r="T8" s="108"/>
    </row>
    <row r="9" spans="1:21" ht="20.100000000000001" customHeight="1">
      <c r="A9" s="103">
        <v>4</v>
      </c>
      <c r="B9" s="104" t="s">
        <v>614</v>
      </c>
      <c r="C9" s="105"/>
      <c r="D9" s="105"/>
      <c r="E9" s="106"/>
      <c r="F9" s="105"/>
      <c r="G9" s="105"/>
      <c r="H9" s="106"/>
      <c r="I9" s="105"/>
      <c r="J9" s="105"/>
      <c r="K9" s="106"/>
      <c r="L9" s="105"/>
      <c r="M9" s="105"/>
      <c r="N9" s="106"/>
      <c r="O9" s="105"/>
      <c r="P9" s="105"/>
      <c r="Q9" s="106"/>
      <c r="R9" s="107"/>
      <c r="S9" s="107"/>
      <c r="T9" s="108"/>
    </row>
    <row r="10" spans="1:21" ht="20.100000000000001" customHeight="1">
      <c r="A10" s="103">
        <v>5</v>
      </c>
      <c r="B10" s="104" t="s">
        <v>615</v>
      </c>
      <c r="C10" s="334" t="s">
        <v>616</v>
      </c>
      <c r="D10" s="335"/>
      <c r="E10" s="335"/>
      <c r="F10" s="335"/>
      <c r="G10" s="335"/>
      <c r="H10" s="336"/>
      <c r="I10" s="105">
        <v>101125600</v>
      </c>
      <c r="J10" s="105">
        <v>101125600</v>
      </c>
      <c r="K10" s="106">
        <f t="shared" ref="K10" si="0">J10/I10</f>
        <v>1</v>
      </c>
      <c r="L10" s="105">
        <v>213273100</v>
      </c>
      <c r="M10" s="105">
        <v>213273100</v>
      </c>
      <c r="N10" s="106">
        <f t="shared" ref="N10" si="1">M10/L10</f>
        <v>1</v>
      </c>
      <c r="O10" s="105">
        <v>201747900</v>
      </c>
      <c r="P10" s="105">
        <v>201747900</v>
      </c>
      <c r="Q10" s="106">
        <f t="shared" ref="Q10" si="2">P10/O10</f>
        <v>1</v>
      </c>
      <c r="R10" s="107">
        <v>166225750</v>
      </c>
      <c r="S10" s="107">
        <v>166225750</v>
      </c>
      <c r="T10" s="108">
        <f t="shared" ref="T10" si="3">S10/R10</f>
        <v>1</v>
      </c>
    </row>
    <row r="11" spans="1:21">
      <c r="A11" s="89"/>
      <c r="B11" s="91"/>
      <c r="C11" s="98"/>
      <c r="D11" s="98"/>
      <c r="E11" s="99"/>
      <c r="F11" s="98"/>
      <c r="G11" s="98"/>
      <c r="H11" s="99"/>
      <c r="I11" s="98"/>
      <c r="J11" s="98"/>
      <c r="K11" s="98"/>
      <c r="L11" s="98"/>
      <c r="M11" s="98"/>
      <c r="N11" s="98"/>
      <c r="O11" s="98"/>
      <c r="P11" s="98"/>
      <c r="Q11" s="100"/>
      <c r="R11" s="101"/>
      <c r="S11" s="101"/>
      <c r="T11" s="101"/>
    </row>
    <row r="12" spans="1:21">
      <c r="A12" s="89"/>
      <c r="B12" s="89"/>
      <c r="C12" s="94"/>
      <c r="D12" s="94"/>
      <c r="E12" s="97"/>
      <c r="F12" s="94"/>
      <c r="G12" s="94"/>
      <c r="H12" s="97"/>
      <c r="I12" s="94"/>
      <c r="J12" s="94"/>
      <c r="K12" s="94"/>
      <c r="L12" s="94"/>
      <c r="M12" s="94"/>
      <c r="N12" s="94"/>
      <c r="O12" s="94"/>
      <c r="P12" s="94"/>
      <c r="Q12" s="95"/>
      <c r="R12" s="40"/>
      <c r="S12" s="40"/>
      <c r="T12" s="40"/>
    </row>
    <row r="13" spans="1:21">
      <c r="A13" s="89"/>
      <c r="B13" s="89"/>
      <c r="C13" s="94"/>
      <c r="D13" s="94"/>
      <c r="E13" s="97"/>
      <c r="F13" s="94"/>
      <c r="G13" s="94"/>
      <c r="H13" s="97"/>
      <c r="I13" s="94"/>
      <c r="J13" s="94"/>
      <c r="K13" s="94"/>
      <c r="L13" s="94"/>
      <c r="M13" s="94"/>
      <c r="N13" s="94"/>
      <c r="O13" s="94"/>
      <c r="P13" s="94"/>
      <c r="Q13" s="95"/>
      <c r="R13" s="40"/>
      <c r="S13" s="40"/>
      <c r="T13" s="40"/>
    </row>
    <row r="14" spans="1:21">
      <c r="A14" s="89"/>
      <c r="B14" s="89"/>
      <c r="C14" s="94"/>
      <c r="D14" s="94"/>
      <c r="E14" s="97"/>
      <c r="F14" s="94"/>
      <c r="G14" s="94"/>
      <c r="H14" s="97"/>
      <c r="I14" s="94"/>
      <c r="J14" s="94"/>
      <c r="K14" s="94"/>
      <c r="L14" s="94"/>
      <c r="M14" s="94"/>
      <c r="N14" s="94"/>
      <c r="O14" s="94"/>
      <c r="P14" s="94"/>
      <c r="Q14" s="95"/>
      <c r="R14" s="40"/>
      <c r="S14" s="40"/>
      <c r="T14" s="40"/>
    </row>
    <row r="15" spans="1:21">
      <c r="A15" s="89"/>
      <c r="B15" s="89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5"/>
      <c r="R15" s="40"/>
      <c r="S15" s="40"/>
      <c r="T15" s="40"/>
    </row>
    <row r="16" spans="1:21">
      <c r="A16" s="89"/>
      <c r="B16" s="89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5"/>
      <c r="R16" s="40"/>
      <c r="S16" s="40"/>
      <c r="T16" s="40"/>
    </row>
    <row r="17" spans="1:17">
      <c r="A17" s="89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8"/>
    </row>
    <row r="18" spans="1:17">
      <c r="A18" s="89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8"/>
    </row>
    <row r="19" spans="1:17">
      <c r="A19" s="89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8"/>
    </row>
    <row r="20" spans="1:17">
      <c r="A20" s="89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8"/>
    </row>
    <row r="21" spans="1:17">
      <c r="A21" s="89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8"/>
    </row>
    <row r="22" spans="1:17">
      <c r="A22" s="89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8"/>
    </row>
    <row r="23" spans="1:17">
      <c r="A23" s="89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8"/>
    </row>
    <row r="24" spans="1:17">
      <c r="A24" s="89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8"/>
    </row>
    <row r="25" spans="1:17">
      <c r="A25" s="89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8"/>
    </row>
    <row r="26" spans="1:17">
      <c r="A26" s="89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8"/>
    </row>
    <row r="27" spans="1:17">
      <c r="A27" s="89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8"/>
    </row>
    <row r="28" spans="1:17">
      <c r="A28" s="89"/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8"/>
    </row>
    <row r="29" spans="1:17">
      <c r="A29" s="89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8"/>
    </row>
    <row r="30" spans="1:17">
      <c r="A30" s="89"/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8"/>
    </row>
  </sheetData>
  <mergeCells count="9">
    <mergeCell ref="C10:H10"/>
    <mergeCell ref="A3:A4"/>
    <mergeCell ref="B3:B4"/>
    <mergeCell ref="R3:T3"/>
    <mergeCell ref="O3:Q3"/>
    <mergeCell ref="L3:N3"/>
    <mergeCell ref="I3:K3"/>
    <mergeCell ref="F3:H3"/>
    <mergeCell ref="C3:E3"/>
  </mergeCells>
  <pageMargins left="0.6" right="1.26" top="1.26" bottom="0.5" header="0.3" footer="0.3"/>
  <pageSetup paperSize="5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5"/>
  <sheetViews>
    <sheetView zoomScale="90" zoomScaleNormal="90" workbookViewId="0">
      <selection activeCell="D77" sqref="D77"/>
    </sheetView>
  </sheetViews>
  <sheetFormatPr defaultRowHeight="14.4"/>
  <cols>
    <col min="1" max="1" width="4.6640625" customWidth="1"/>
    <col min="2" max="2" width="23.88671875" customWidth="1"/>
    <col min="3" max="3" width="11.33203125" customWidth="1"/>
    <col min="4" max="4" width="11.44140625" customWidth="1"/>
    <col min="5" max="8" width="14.6640625" customWidth="1"/>
    <col min="9" max="9" width="10.6640625" bestFit="1" customWidth="1"/>
    <col min="10" max="10" width="11.109375" bestFit="1" customWidth="1"/>
    <col min="11" max="11" width="15.5546875" customWidth="1"/>
  </cols>
  <sheetData>
    <row r="1" spans="1:11">
      <c r="A1" s="344" t="s">
        <v>617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</row>
    <row r="2" spans="1:11">
      <c r="A2" s="344" t="s">
        <v>618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</row>
    <row r="3" spans="1:11">
      <c r="A3" s="344" t="s">
        <v>597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</row>
    <row r="4" spans="1:11">
      <c r="A4" s="344" t="s">
        <v>739</v>
      </c>
      <c r="B4" s="344"/>
      <c r="C4" s="344"/>
      <c r="D4" s="344"/>
      <c r="E4" s="344"/>
      <c r="F4" s="344"/>
      <c r="G4" s="344"/>
      <c r="H4" s="344"/>
      <c r="I4" s="344"/>
      <c r="J4" s="344"/>
      <c r="K4" s="344"/>
    </row>
    <row r="6" spans="1:11" ht="42.75" customHeight="1">
      <c r="A6" s="112" t="s">
        <v>510</v>
      </c>
      <c r="B6" s="112" t="s">
        <v>539</v>
      </c>
      <c r="C6" s="112" t="s">
        <v>540</v>
      </c>
      <c r="D6" s="112" t="s">
        <v>541</v>
      </c>
      <c r="E6" s="112" t="s">
        <v>542</v>
      </c>
      <c r="F6" s="112" t="s">
        <v>543</v>
      </c>
      <c r="G6" s="112" t="s">
        <v>544</v>
      </c>
      <c r="H6" s="112" t="s">
        <v>740</v>
      </c>
      <c r="I6" s="112" t="s">
        <v>741</v>
      </c>
      <c r="J6" s="112" t="s">
        <v>742</v>
      </c>
      <c r="K6" s="112" t="s">
        <v>619</v>
      </c>
    </row>
    <row r="7" spans="1:11">
      <c r="A7" s="113">
        <v>1</v>
      </c>
      <c r="B7" s="113">
        <v>2</v>
      </c>
      <c r="C7" s="113">
        <v>3</v>
      </c>
      <c r="D7" s="113">
        <v>4</v>
      </c>
      <c r="E7" s="113">
        <v>5</v>
      </c>
      <c r="F7" s="113">
        <v>6</v>
      </c>
      <c r="G7" s="113">
        <v>7</v>
      </c>
      <c r="H7" s="113">
        <v>8</v>
      </c>
      <c r="I7" s="113">
        <v>9</v>
      </c>
      <c r="J7" s="113">
        <v>10</v>
      </c>
      <c r="K7" s="113">
        <v>11</v>
      </c>
    </row>
    <row r="8" spans="1:11" ht="17.100000000000001" customHeight="1">
      <c r="A8" s="112">
        <v>1</v>
      </c>
      <c r="B8" s="114" t="s">
        <v>545</v>
      </c>
      <c r="C8" s="115" t="s">
        <v>546</v>
      </c>
      <c r="D8" s="116">
        <v>5510</v>
      </c>
      <c r="E8" s="116">
        <v>148770000</v>
      </c>
      <c r="F8" s="116">
        <v>0</v>
      </c>
      <c r="G8" s="116">
        <f>E8+F8</f>
        <v>148770000</v>
      </c>
      <c r="H8" s="117">
        <f>G8</f>
        <v>148770000</v>
      </c>
      <c r="I8" s="117">
        <v>0</v>
      </c>
      <c r="J8" s="117">
        <v>0</v>
      </c>
      <c r="K8" s="118" t="s">
        <v>620</v>
      </c>
    </row>
    <row r="9" spans="1:11" ht="17.100000000000001" customHeight="1">
      <c r="A9" s="112">
        <v>2</v>
      </c>
      <c r="B9" s="114" t="s">
        <v>547</v>
      </c>
      <c r="C9" s="115" t="s">
        <v>548</v>
      </c>
      <c r="D9" s="116">
        <v>4863</v>
      </c>
      <c r="E9" s="116">
        <v>131301000</v>
      </c>
      <c r="F9" s="116">
        <v>0</v>
      </c>
      <c r="G9" s="116">
        <f t="shared" ref="G9:G34" si="0">E9+F9</f>
        <v>131301000</v>
      </c>
      <c r="H9" s="117">
        <f t="shared" ref="H9:H34" si="1">G9</f>
        <v>131301000</v>
      </c>
      <c r="I9" s="117">
        <v>0</v>
      </c>
      <c r="J9" s="117">
        <v>0</v>
      </c>
      <c r="K9" s="118" t="s">
        <v>620</v>
      </c>
    </row>
    <row r="10" spans="1:11" ht="17.100000000000001" customHeight="1">
      <c r="A10" s="112">
        <v>3</v>
      </c>
      <c r="B10" s="114" t="s">
        <v>549</v>
      </c>
      <c r="C10" s="115" t="s">
        <v>550</v>
      </c>
      <c r="D10" s="116">
        <v>8032</v>
      </c>
      <c r="E10" s="116">
        <v>216864000</v>
      </c>
      <c r="F10" s="116">
        <v>0</v>
      </c>
      <c r="G10" s="116">
        <f t="shared" si="0"/>
        <v>216864000</v>
      </c>
      <c r="H10" s="117">
        <f t="shared" si="1"/>
        <v>216864000</v>
      </c>
      <c r="I10" s="117">
        <v>0</v>
      </c>
      <c r="J10" s="117">
        <v>0</v>
      </c>
      <c r="K10" s="118" t="s">
        <v>620</v>
      </c>
    </row>
    <row r="11" spans="1:11" ht="17.100000000000001" customHeight="1">
      <c r="A11" s="112">
        <v>4</v>
      </c>
      <c r="B11" s="114" t="s">
        <v>551</v>
      </c>
      <c r="C11" s="115" t="s">
        <v>552</v>
      </c>
      <c r="D11" s="116">
        <v>17452</v>
      </c>
      <c r="E11" s="116">
        <v>471204000</v>
      </c>
      <c r="F11" s="116">
        <v>0</v>
      </c>
      <c r="G11" s="116">
        <f t="shared" si="0"/>
        <v>471204000</v>
      </c>
      <c r="H11" s="117">
        <f t="shared" si="1"/>
        <v>471204000</v>
      </c>
      <c r="I11" s="117">
        <v>0</v>
      </c>
      <c r="J11" s="117">
        <v>0</v>
      </c>
      <c r="K11" s="118" t="s">
        <v>620</v>
      </c>
    </row>
    <row r="12" spans="1:11" ht="17.100000000000001" customHeight="1">
      <c r="A12" s="112">
        <v>5</v>
      </c>
      <c r="B12" s="114" t="s">
        <v>553</v>
      </c>
      <c r="C12" s="115" t="s">
        <v>554</v>
      </c>
      <c r="D12" s="116">
        <v>5967</v>
      </c>
      <c r="E12" s="116">
        <v>161109000</v>
      </c>
      <c r="F12" s="116">
        <v>0</v>
      </c>
      <c r="G12" s="116">
        <f t="shared" si="0"/>
        <v>161109000</v>
      </c>
      <c r="H12" s="117">
        <f t="shared" si="1"/>
        <v>161109000</v>
      </c>
      <c r="I12" s="117">
        <v>0</v>
      </c>
      <c r="J12" s="117">
        <v>0</v>
      </c>
      <c r="K12" s="118" t="s">
        <v>620</v>
      </c>
    </row>
    <row r="13" spans="1:11" ht="17.100000000000001" customHeight="1">
      <c r="A13" s="112">
        <v>6</v>
      </c>
      <c r="B13" s="114" t="s">
        <v>555</v>
      </c>
      <c r="C13" s="115" t="s">
        <v>556</v>
      </c>
      <c r="D13" s="116">
        <v>7018</v>
      </c>
      <c r="E13" s="116">
        <v>189486000</v>
      </c>
      <c r="F13" s="116">
        <v>0</v>
      </c>
      <c r="G13" s="116">
        <f t="shared" si="0"/>
        <v>189486000</v>
      </c>
      <c r="H13" s="117">
        <f t="shared" si="1"/>
        <v>189486000</v>
      </c>
      <c r="I13" s="117">
        <v>0</v>
      </c>
      <c r="J13" s="117">
        <v>0</v>
      </c>
      <c r="K13" s="118" t="s">
        <v>620</v>
      </c>
    </row>
    <row r="14" spans="1:11" ht="17.100000000000001" customHeight="1">
      <c r="A14" s="112">
        <v>7</v>
      </c>
      <c r="B14" s="114" t="s">
        <v>557</v>
      </c>
      <c r="C14" s="115" t="s">
        <v>558</v>
      </c>
      <c r="D14" s="116">
        <v>1600</v>
      </c>
      <c r="E14" s="116">
        <v>43200000</v>
      </c>
      <c r="F14" s="116">
        <v>0</v>
      </c>
      <c r="G14" s="116">
        <f t="shared" si="0"/>
        <v>43200000</v>
      </c>
      <c r="H14" s="117">
        <f t="shared" si="1"/>
        <v>43200000</v>
      </c>
      <c r="I14" s="117">
        <v>0</v>
      </c>
      <c r="J14" s="117">
        <v>0</v>
      </c>
      <c r="K14" s="118" t="s">
        <v>620</v>
      </c>
    </row>
    <row r="15" spans="1:11" ht="17.100000000000001" customHeight="1">
      <c r="A15" s="112">
        <v>8</v>
      </c>
      <c r="B15" s="114" t="s">
        <v>559</v>
      </c>
      <c r="C15" s="115" t="s">
        <v>560</v>
      </c>
      <c r="D15" s="116">
        <v>567</v>
      </c>
      <c r="E15" s="116">
        <v>15309000</v>
      </c>
      <c r="F15" s="116">
        <v>0</v>
      </c>
      <c r="G15" s="116">
        <f t="shared" si="0"/>
        <v>15309000</v>
      </c>
      <c r="H15" s="117">
        <f t="shared" si="1"/>
        <v>15309000</v>
      </c>
      <c r="I15" s="117">
        <v>0</v>
      </c>
      <c r="J15" s="117">
        <v>0</v>
      </c>
      <c r="K15" s="118" t="s">
        <v>620</v>
      </c>
    </row>
    <row r="16" spans="1:11" ht="17.100000000000001" customHeight="1">
      <c r="A16" s="112">
        <v>9</v>
      </c>
      <c r="B16" s="114" t="s">
        <v>561</v>
      </c>
      <c r="C16" s="115" t="s">
        <v>562</v>
      </c>
      <c r="D16" s="116">
        <v>2194</v>
      </c>
      <c r="E16" s="116">
        <v>59238000</v>
      </c>
      <c r="F16" s="116">
        <v>0</v>
      </c>
      <c r="G16" s="116">
        <f t="shared" si="0"/>
        <v>59238000</v>
      </c>
      <c r="H16" s="117">
        <f t="shared" si="1"/>
        <v>59238000</v>
      </c>
      <c r="I16" s="117">
        <v>0</v>
      </c>
      <c r="J16" s="117">
        <v>0</v>
      </c>
      <c r="K16" s="118" t="s">
        <v>620</v>
      </c>
    </row>
    <row r="17" spans="1:11" ht="17.100000000000001" customHeight="1">
      <c r="A17" s="112">
        <v>10</v>
      </c>
      <c r="B17" s="114" t="s">
        <v>563</v>
      </c>
      <c r="C17" s="115" t="s">
        <v>564</v>
      </c>
      <c r="D17" s="116">
        <v>2400</v>
      </c>
      <c r="E17" s="116">
        <v>64800000</v>
      </c>
      <c r="F17" s="116">
        <v>0</v>
      </c>
      <c r="G17" s="116">
        <f t="shared" si="0"/>
        <v>64800000</v>
      </c>
      <c r="H17" s="117">
        <f t="shared" si="1"/>
        <v>64800000</v>
      </c>
      <c r="I17" s="117">
        <v>0</v>
      </c>
      <c r="J17" s="117">
        <v>0</v>
      </c>
      <c r="K17" s="118" t="s">
        <v>620</v>
      </c>
    </row>
    <row r="18" spans="1:11" ht="17.100000000000001" customHeight="1">
      <c r="A18" s="112">
        <v>11</v>
      </c>
      <c r="B18" s="114" t="s">
        <v>565</v>
      </c>
      <c r="C18" s="115" t="s">
        <v>566</v>
      </c>
      <c r="D18" s="116">
        <v>503</v>
      </c>
      <c r="E18" s="116">
        <v>13581000</v>
      </c>
      <c r="F18" s="116">
        <v>0</v>
      </c>
      <c r="G18" s="116">
        <f t="shared" si="0"/>
        <v>13581000</v>
      </c>
      <c r="H18" s="117">
        <f t="shared" si="1"/>
        <v>13581000</v>
      </c>
      <c r="I18" s="117">
        <v>0</v>
      </c>
      <c r="J18" s="117">
        <v>0</v>
      </c>
      <c r="K18" s="118" t="s">
        <v>620</v>
      </c>
    </row>
    <row r="19" spans="1:11" ht="17.100000000000001" customHeight="1">
      <c r="A19" s="112">
        <v>12</v>
      </c>
      <c r="B19" s="114" t="s">
        <v>567</v>
      </c>
      <c r="C19" s="115" t="s">
        <v>568</v>
      </c>
      <c r="D19" s="116">
        <v>1923</v>
      </c>
      <c r="E19" s="116">
        <v>51921000</v>
      </c>
      <c r="F19" s="116">
        <v>0</v>
      </c>
      <c r="G19" s="116">
        <f t="shared" si="0"/>
        <v>51921000</v>
      </c>
      <c r="H19" s="117">
        <f t="shared" si="1"/>
        <v>51921000</v>
      </c>
      <c r="I19" s="117">
        <v>0</v>
      </c>
      <c r="J19" s="117">
        <v>0</v>
      </c>
      <c r="K19" s="118" t="s">
        <v>620</v>
      </c>
    </row>
    <row r="20" spans="1:11" ht="17.100000000000001" customHeight="1">
      <c r="A20" s="112">
        <v>13</v>
      </c>
      <c r="B20" s="114" t="s">
        <v>569</v>
      </c>
      <c r="C20" s="115" t="s">
        <v>570</v>
      </c>
      <c r="D20" s="116">
        <v>3471</v>
      </c>
      <c r="E20" s="116">
        <v>93717000</v>
      </c>
      <c r="F20" s="116">
        <v>0</v>
      </c>
      <c r="G20" s="116">
        <f t="shared" si="0"/>
        <v>93717000</v>
      </c>
      <c r="H20" s="117">
        <f t="shared" si="1"/>
        <v>93717000</v>
      </c>
      <c r="I20" s="117">
        <v>0</v>
      </c>
      <c r="J20" s="117">
        <v>0</v>
      </c>
      <c r="K20" s="118" t="s">
        <v>620</v>
      </c>
    </row>
    <row r="21" spans="1:11" ht="17.100000000000001" customHeight="1">
      <c r="A21" s="112">
        <v>14</v>
      </c>
      <c r="B21" s="114" t="s">
        <v>571</v>
      </c>
      <c r="C21" s="115" t="s">
        <v>572</v>
      </c>
      <c r="D21" s="116">
        <v>2631</v>
      </c>
      <c r="E21" s="116">
        <v>71037000</v>
      </c>
      <c r="F21" s="116">
        <v>0</v>
      </c>
      <c r="G21" s="116">
        <f t="shared" si="0"/>
        <v>71037000</v>
      </c>
      <c r="H21" s="117">
        <f t="shared" si="1"/>
        <v>71037000</v>
      </c>
      <c r="I21" s="117">
        <v>0</v>
      </c>
      <c r="J21" s="117">
        <v>0</v>
      </c>
      <c r="K21" s="118" t="s">
        <v>620</v>
      </c>
    </row>
    <row r="22" spans="1:11" ht="17.100000000000001" customHeight="1">
      <c r="A22" s="112">
        <v>15</v>
      </c>
      <c r="B22" s="114" t="s">
        <v>573</v>
      </c>
      <c r="C22" s="115" t="s">
        <v>574</v>
      </c>
      <c r="D22" s="116">
        <v>3272</v>
      </c>
      <c r="E22" s="116">
        <v>88344000</v>
      </c>
      <c r="F22" s="116">
        <v>0</v>
      </c>
      <c r="G22" s="116">
        <f t="shared" si="0"/>
        <v>88344000</v>
      </c>
      <c r="H22" s="117">
        <f t="shared" si="1"/>
        <v>88344000</v>
      </c>
      <c r="I22" s="117">
        <v>0</v>
      </c>
      <c r="J22" s="117">
        <v>0</v>
      </c>
      <c r="K22" s="118" t="s">
        <v>620</v>
      </c>
    </row>
    <row r="23" spans="1:11" ht="17.100000000000001" customHeight="1">
      <c r="A23" s="112">
        <v>16</v>
      </c>
      <c r="B23" s="114" t="s">
        <v>575</v>
      </c>
      <c r="C23" s="115" t="s">
        <v>576</v>
      </c>
      <c r="D23" s="116">
        <v>3710</v>
      </c>
      <c r="E23" s="116">
        <v>100170000</v>
      </c>
      <c r="F23" s="116">
        <v>0</v>
      </c>
      <c r="G23" s="116">
        <f t="shared" si="0"/>
        <v>100170000</v>
      </c>
      <c r="H23" s="117">
        <f t="shared" si="1"/>
        <v>100170000</v>
      </c>
      <c r="I23" s="117">
        <v>0</v>
      </c>
      <c r="J23" s="117">
        <v>0</v>
      </c>
      <c r="K23" s="118" t="s">
        <v>620</v>
      </c>
    </row>
    <row r="24" spans="1:11" ht="17.100000000000001" customHeight="1">
      <c r="A24" s="112">
        <v>17</v>
      </c>
      <c r="B24" s="114" t="s">
        <v>577</v>
      </c>
      <c r="C24" s="115" t="s">
        <v>578</v>
      </c>
      <c r="D24" s="116">
        <v>1774</v>
      </c>
      <c r="E24" s="116">
        <v>47898000</v>
      </c>
      <c r="F24" s="116">
        <v>0</v>
      </c>
      <c r="G24" s="116">
        <f t="shared" si="0"/>
        <v>47898000</v>
      </c>
      <c r="H24" s="117">
        <f t="shared" si="1"/>
        <v>47898000</v>
      </c>
      <c r="I24" s="117">
        <v>0</v>
      </c>
      <c r="J24" s="117">
        <v>0</v>
      </c>
      <c r="K24" s="118" t="s">
        <v>620</v>
      </c>
    </row>
    <row r="25" spans="1:11" ht="17.100000000000001" customHeight="1">
      <c r="A25" s="112">
        <v>18</v>
      </c>
      <c r="B25" s="114" t="s">
        <v>579</v>
      </c>
      <c r="C25" s="115" t="s">
        <v>580</v>
      </c>
      <c r="D25" s="116">
        <v>6286</v>
      </c>
      <c r="E25" s="116">
        <v>169722000</v>
      </c>
      <c r="F25" s="116">
        <v>0</v>
      </c>
      <c r="G25" s="116">
        <f t="shared" si="0"/>
        <v>169722000</v>
      </c>
      <c r="H25" s="117">
        <f t="shared" si="1"/>
        <v>169722000</v>
      </c>
      <c r="I25" s="117">
        <v>0</v>
      </c>
      <c r="J25" s="117">
        <v>0</v>
      </c>
      <c r="K25" s="118" t="s">
        <v>620</v>
      </c>
    </row>
    <row r="26" spans="1:11" ht="17.100000000000001" customHeight="1">
      <c r="A26" s="112">
        <v>19</v>
      </c>
      <c r="B26" s="114" t="s">
        <v>581</v>
      </c>
      <c r="C26" s="115" t="s">
        <v>582</v>
      </c>
      <c r="D26" s="116">
        <v>7765</v>
      </c>
      <c r="E26" s="116">
        <v>209655000</v>
      </c>
      <c r="F26" s="116">
        <v>0</v>
      </c>
      <c r="G26" s="116">
        <f t="shared" si="0"/>
        <v>209655000</v>
      </c>
      <c r="H26" s="117">
        <f t="shared" si="1"/>
        <v>209655000</v>
      </c>
      <c r="I26" s="117">
        <v>0</v>
      </c>
      <c r="J26" s="117">
        <v>0</v>
      </c>
      <c r="K26" s="118" t="s">
        <v>620</v>
      </c>
    </row>
    <row r="27" spans="1:11" ht="17.100000000000001" customHeight="1">
      <c r="A27" s="112">
        <v>20</v>
      </c>
      <c r="B27" s="114" t="s">
        <v>583</v>
      </c>
      <c r="C27" s="115" t="s">
        <v>584</v>
      </c>
      <c r="D27" s="116">
        <v>1535</v>
      </c>
      <c r="E27" s="116">
        <v>21490000</v>
      </c>
      <c r="F27" s="116">
        <v>0</v>
      </c>
      <c r="G27" s="116">
        <f t="shared" si="0"/>
        <v>21490000</v>
      </c>
      <c r="H27" s="117">
        <f t="shared" si="1"/>
        <v>21490000</v>
      </c>
      <c r="I27" s="117">
        <v>0</v>
      </c>
      <c r="J27" s="117">
        <v>0</v>
      </c>
      <c r="K27" s="118" t="s">
        <v>620</v>
      </c>
    </row>
    <row r="28" spans="1:11" ht="17.100000000000001" customHeight="1">
      <c r="A28" s="112">
        <v>21</v>
      </c>
      <c r="B28" s="114" t="s">
        <v>585</v>
      </c>
      <c r="C28" s="115" t="s">
        <v>586</v>
      </c>
      <c r="D28" s="116">
        <v>2322</v>
      </c>
      <c r="E28" s="116">
        <v>46440000</v>
      </c>
      <c r="F28" s="116">
        <v>0</v>
      </c>
      <c r="G28" s="116">
        <f t="shared" si="0"/>
        <v>46440000</v>
      </c>
      <c r="H28" s="117">
        <f t="shared" si="1"/>
        <v>46440000</v>
      </c>
      <c r="I28" s="117">
        <v>0</v>
      </c>
      <c r="J28" s="117">
        <v>0</v>
      </c>
      <c r="K28" s="118" t="s">
        <v>620</v>
      </c>
    </row>
    <row r="29" spans="1:11" ht="17.100000000000001" customHeight="1">
      <c r="A29" s="112">
        <v>22</v>
      </c>
      <c r="B29" s="114" t="s">
        <v>587</v>
      </c>
      <c r="C29" s="115" t="s">
        <v>588</v>
      </c>
      <c r="D29" s="116">
        <v>1830</v>
      </c>
      <c r="E29" s="116">
        <v>87840000</v>
      </c>
      <c r="F29" s="116">
        <v>187200000</v>
      </c>
      <c r="G29" s="116">
        <f t="shared" si="0"/>
        <v>275040000</v>
      </c>
      <c r="H29" s="117">
        <f t="shared" si="1"/>
        <v>275040000</v>
      </c>
      <c r="I29" s="117">
        <v>0</v>
      </c>
      <c r="J29" s="117">
        <v>0</v>
      </c>
      <c r="K29" s="118" t="s">
        <v>620</v>
      </c>
    </row>
    <row r="30" spans="1:11" ht="17.100000000000001" customHeight="1">
      <c r="A30" s="112">
        <v>23</v>
      </c>
      <c r="B30" s="114" t="s">
        <v>589</v>
      </c>
      <c r="C30" s="115" t="s">
        <v>590</v>
      </c>
      <c r="D30" s="116">
        <v>1642</v>
      </c>
      <c r="E30" s="116">
        <v>78816000</v>
      </c>
      <c r="F30" s="116">
        <v>177450000</v>
      </c>
      <c r="G30" s="116">
        <f t="shared" si="0"/>
        <v>256266000</v>
      </c>
      <c r="H30" s="117">
        <f t="shared" si="1"/>
        <v>256266000</v>
      </c>
      <c r="I30" s="117">
        <v>0</v>
      </c>
      <c r="J30" s="117">
        <v>0</v>
      </c>
      <c r="K30" s="118" t="s">
        <v>620</v>
      </c>
    </row>
    <row r="31" spans="1:11" ht="17.100000000000001" customHeight="1">
      <c r="A31" s="112">
        <v>24</v>
      </c>
      <c r="B31" s="114" t="s">
        <v>1</v>
      </c>
      <c r="C31" s="115" t="s">
        <v>591</v>
      </c>
      <c r="D31" s="116">
        <v>3832</v>
      </c>
      <c r="E31" s="116">
        <v>183936000</v>
      </c>
      <c r="F31" s="116">
        <v>0</v>
      </c>
      <c r="G31" s="116">
        <f t="shared" si="0"/>
        <v>183936000</v>
      </c>
      <c r="H31" s="117">
        <f t="shared" si="1"/>
        <v>183936000</v>
      </c>
      <c r="I31" s="117">
        <v>0</v>
      </c>
      <c r="J31" s="117">
        <v>0</v>
      </c>
      <c r="K31" s="118" t="s">
        <v>620</v>
      </c>
    </row>
    <row r="32" spans="1:11" ht="17.100000000000001" customHeight="1">
      <c r="A32" s="112">
        <v>25</v>
      </c>
      <c r="B32" s="114" t="s">
        <v>592</v>
      </c>
      <c r="C32" s="115" t="s">
        <v>593</v>
      </c>
      <c r="D32" s="116">
        <v>501</v>
      </c>
      <c r="E32" s="116">
        <v>24048000</v>
      </c>
      <c r="F32" s="116">
        <v>157700000</v>
      </c>
      <c r="G32" s="116">
        <f t="shared" si="0"/>
        <v>181748000</v>
      </c>
      <c r="H32" s="117">
        <f t="shared" si="1"/>
        <v>181748000</v>
      </c>
      <c r="I32" s="117">
        <v>0</v>
      </c>
      <c r="J32" s="117">
        <v>0</v>
      </c>
      <c r="K32" s="118" t="s">
        <v>620</v>
      </c>
    </row>
    <row r="33" spans="1:17" ht="17.100000000000001" customHeight="1">
      <c r="A33" s="112">
        <v>26</v>
      </c>
      <c r="B33" s="114" t="s">
        <v>594</v>
      </c>
      <c r="C33" s="115" t="s">
        <v>595</v>
      </c>
      <c r="D33" s="116">
        <v>366</v>
      </c>
      <c r="E33" s="116">
        <v>17568000</v>
      </c>
      <c r="F33" s="116">
        <v>25740000</v>
      </c>
      <c r="G33" s="116">
        <f t="shared" si="0"/>
        <v>43308000</v>
      </c>
      <c r="H33" s="117">
        <f t="shared" si="1"/>
        <v>43308000</v>
      </c>
      <c r="I33" s="117">
        <v>0</v>
      </c>
      <c r="J33" s="117">
        <v>0</v>
      </c>
      <c r="K33" s="118" t="s">
        <v>620</v>
      </c>
    </row>
    <row r="34" spans="1:17" ht="17.100000000000001" customHeight="1">
      <c r="A34" s="112">
        <v>27</v>
      </c>
      <c r="B34" s="114" t="s">
        <v>181</v>
      </c>
      <c r="C34" s="115" t="s">
        <v>596</v>
      </c>
      <c r="D34" s="116">
        <v>76</v>
      </c>
      <c r="E34" s="116">
        <v>3648000</v>
      </c>
      <c r="F34" s="116">
        <v>36000000</v>
      </c>
      <c r="G34" s="116">
        <f t="shared" si="0"/>
        <v>39648000</v>
      </c>
      <c r="H34" s="117">
        <f t="shared" si="1"/>
        <v>39648000</v>
      </c>
      <c r="I34" s="117">
        <v>0</v>
      </c>
      <c r="J34" s="117">
        <v>0</v>
      </c>
      <c r="K34" s="118" t="s">
        <v>620</v>
      </c>
    </row>
    <row r="35" spans="1:17" ht="26.25" customHeight="1">
      <c r="A35" s="345" t="s">
        <v>19</v>
      </c>
      <c r="B35" s="346"/>
      <c r="C35" s="119"/>
      <c r="D35" s="120">
        <f t="shared" ref="D35:J35" si="2">SUM(D8:D34)</f>
        <v>99042</v>
      </c>
      <c r="E35" s="120">
        <f t="shared" si="2"/>
        <v>2811112000</v>
      </c>
      <c r="F35" s="120">
        <f t="shared" si="2"/>
        <v>584090000</v>
      </c>
      <c r="G35" s="120">
        <f t="shared" si="2"/>
        <v>3395202000</v>
      </c>
      <c r="H35" s="121">
        <f t="shared" si="2"/>
        <v>3395202000</v>
      </c>
      <c r="I35" s="121">
        <f t="shared" si="2"/>
        <v>0</v>
      </c>
      <c r="J35" s="121">
        <f t="shared" si="2"/>
        <v>0</v>
      </c>
      <c r="K35" s="120"/>
    </row>
    <row r="37" spans="1:17">
      <c r="J37" s="341" t="s">
        <v>743</v>
      </c>
      <c r="K37" s="341"/>
    </row>
    <row r="38" spans="1:17">
      <c r="J38" s="341" t="s">
        <v>621</v>
      </c>
      <c r="K38" s="341"/>
    </row>
    <row r="39" spans="1:17">
      <c r="J39" s="86"/>
      <c r="K39" s="86"/>
    </row>
    <row r="40" spans="1:17">
      <c r="J40" s="86"/>
      <c r="K40" s="86"/>
    </row>
    <row r="41" spans="1:17">
      <c r="J41" s="342"/>
      <c r="K41" s="342"/>
    </row>
    <row r="43" spans="1:17">
      <c r="J43" s="343" t="s">
        <v>694</v>
      </c>
      <c r="K43" s="343"/>
    </row>
    <row r="46" spans="1:17" ht="23.4">
      <c r="B46" s="347" t="s">
        <v>744</v>
      </c>
      <c r="C46" s="347"/>
      <c r="D46" s="347"/>
      <c r="E46" s="347"/>
      <c r="F46" s="347"/>
      <c r="G46" s="347"/>
      <c r="H46" s="347"/>
      <c r="I46" s="347"/>
      <c r="J46" s="347"/>
      <c r="K46" s="347"/>
      <c r="L46" s="347"/>
      <c r="M46" s="347"/>
      <c r="N46" s="347"/>
      <c r="O46" s="347"/>
      <c r="P46" s="347"/>
    </row>
    <row r="48" spans="1:17" ht="15.6">
      <c r="B48" s="348" t="s">
        <v>745</v>
      </c>
      <c r="C48" s="350" t="s">
        <v>746</v>
      </c>
      <c r="D48" s="350" t="s">
        <v>747</v>
      </c>
      <c r="E48" s="350"/>
      <c r="F48" s="350"/>
      <c r="G48" s="350"/>
      <c r="H48" s="350"/>
      <c r="I48" s="352" t="s">
        <v>748</v>
      </c>
      <c r="J48" s="352"/>
      <c r="K48" s="350" t="s">
        <v>749</v>
      </c>
      <c r="L48" s="350"/>
      <c r="M48" s="350"/>
      <c r="N48" s="350"/>
      <c r="O48" s="352" t="s">
        <v>750</v>
      </c>
      <c r="P48" s="352"/>
      <c r="Q48" s="353" t="s">
        <v>751</v>
      </c>
    </row>
    <row r="49" spans="2:17" ht="15.6">
      <c r="B49" s="348"/>
      <c r="C49" s="350"/>
      <c r="D49" s="350" t="s">
        <v>752</v>
      </c>
      <c r="E49" s="355" t="s">
        <v>753</v>
      </c>
      <c r="F49" s="355"/>
      <c r="G49" s="355"/>
      <c r="H49" s="350" t="s">
        <v>754</v>
      </c>
      <c r="I49" s="355" t="s">
        <v>635</v>
      </c>
      <c r="J49" s="355" t="s">
        <v>631</v>
      </c>
      <c r="K49" s="355" t="s">
        <v>631</v>
      </c>
      <c r="L49" s="355" t="s">
        <v>755</v>
      </c>
      <c r="M49" s="350" t="s">
        <v>756</v>
      </c>
      <c r="N49" s="350" t="s">
        <v>757</v>
      </c>
      <c r="O49" s="355" t="s">
        <v>635</v>
      </c>
      <c r="P49" s="355" t="s">
        <v>631</v>
      </c>
      <c r="Q49" s="354"/>
    </row>
    <row r="50" spans="2:17">
      <c r="B50" s="348"/>
      <c r="C50" s="350"/>
      <c r="D50" s="350"/>
      <c r="E50" s="350" t="s">
        <v>758</v>
      </c>
      <c r="F50" s="355" t="s">
        <v>759</v>
      </c>
      <c r="G50" s="351" t="s">
        <v>760</v>
      </c>
      <c r="H50" s="350"/>
      <c r="I50" s="355"/>
      <c r="J50" s="355"/>
      <c r="K50" s="355"/>
      <c r="L50" s="355"/>
      <c r="M50" s="350"/>
      <c r="N50" s="350"/>
      <c r="O50" s="355"/>
      <c r="P50" s="355"/>
      <c r="Q50" s="354"/>
    </row>
    <row r="51" spans="2:17">
      <c r="B51" s="348"/>
      <c r="C51" s="350"/>
      <c r="D51" s="350"/>
      <c r="E51" s="350"/>
      <c r="F51" s="355"/>
      <c r="G51" s="357"/>
      <c r="H51" s="350"/>
      <c r="I51" s="355"/>
      <c r="J51" s="355"/>
      <c r="K51" s="355"/>
      <c r="L51" s="355"/>
      <c r="M51" s="350"/>
      <c r="N51" s="350"/>
      <c r="O51" s="355"/>
      <c r="P51" s="355"/>
      <c r="Q51" s="354"/>
    </row>
    <row r="52" spans="2:17" ht="15" thickBot="1">
      <c r="B52" s="349"/>
      <c r="C52" s="351"/>
      <c r="D52" s="351"/>
      <c r="E52" s="351"/>
      <c r="F52" s="356"/>
      <c r="G52" s="357"/>
      <c r="H52" s="351"/>
      <c r="I52" s="356"/>
      <c r="J52" s="356"/>
      <c r="K52" s="356"/>
      <c r="L52" s="356"/>
      <c r="M52" s="351"/>
      <c r="N52" s="351"/>
      <c r="O52" s="356"/>
      <c r="P52" s="356"/>
      <c r="Q52" s="354"/>
    </row>
    <row r="53" spans="2:17" ht="15" thickBot="1">
      <c r="B53" s="240">
        <v>1</v>
      </c>
      <c r="C53" s="241">
        <v>2</v>
      </c>
      <c r="D53" s="242">
        <v>3</v>
      </c>
      <c r="E53" s="240">
        <v>4</v>
      </c>
      <c r="F53" s="241">
        <v>5</v>
      </c>
      <c r="G53" s="241">
        <v>6</v>
      </c>
      <c r="H53" s="241">
        <v>7</v>
      </c>
      <c r="I53" s="241">
        <v>8</v>
      </c>
      <c r="J53" s="241">
        <v>9</v>
      </c>
      <c r="K53" s="241">
        <v>10</v>
      </c>
      <c r="L53" s="241">
        <v>11</v>
      </c>
      <c r="M53" s="241">
        <v>12</v>
      </c>
      <c r="N53" s="241">
        <v>13</v>
      </c>
      <c r="O53" s="241">
        <v>14</v>
      </c>
      <c r="P53" s="241">
        <v>15</v>
      </c>
      <c r="Q53" s="243">
        <v>16</v>
      </c>
    </row>
    <row r="54" spans="2:17">
      <c r="B54" s="244"/>
      <c r="C54" s="244" t="s">
        <v>761</v>
      </c>
      <c r="D54" s="244"/>
      <c r="E54" s="244"/>
      <c r="F54" s="244"/>
      <c r="G54" s="244"/>
      <c r="H54" s="244"/>
      <c r="I54" s="244">
        <v>1</v>
      </c>
      <c r="J54" s="244"/>
      <c r="K54" s="244"/>
      <c r="L54" s="244"/>
      <c r="M54" s="244"/>
      <c r="N54" s="244"/>
      <c r="O54" s="244"/>
      <c r="P54" s="244"/>
      <c r="Q54" s="244"/>
    </row>
    <row r="55" spans="2:17">
      <c r="B55" s="245"/>
      <c r="C55" s="245" t="s">
        <v>762</v>
      </c>
      <c r="D55" s="245">
        <v>1</v>
      </c>
      <c r="E55" s="245"/>
      <c r="F55" s="245"/>
      <c r="G55" s="245"/>
      <c r="H55" s="245"/>
      <c r="I55" s="245">
        <v>1</v>
      </c>
      <c r="J55" s="245"/>
      <c r="K55" s="245"/>
      <c r="L55" s="245"/>
      <c r="M55" s="245"/>
      <c r="N55" s="245"/>
      <c r="O55" s="245"/>
      <c r="P55" s="245"/>
      <c r="Q55" s="245"/>
    </row>
    <row r="56" spans="2:17">
      <c r="B56" s="245"/>
      <c r="C56" s="245" t="s">
        <v>600</v>
      </c>
      <c r="D56" s="245">
        <v>3</v>
      </c>
      <c r="E56" s="245"/>
      <c r="F56" s="245"/>
      <c r="G56" s="245"/>
      <c r="H56" s="245"/>
      <c r="I56" s="245"/>
      <c r="J56" s="245"/>
      <c r="K56" s="245"/>
      <c r="L56" s="245"/>
      <c r="M56" s="245"/>
      <c r="N56" s="245"/>
      <c r="O56" s="245"/>
      <c r="P56" s="245"/>
      <c r="Q56" s="245"/>
    </row>
    <row r="57" spans="2:17">
      <c r="B57" s="245"/>
      <c r="C57" s="245"/>
      <c r="D57" s="245"/>
      <c r="E57" s="245"/>
      <c r="F57" s="245"/>
      <c r="G57" s="245"/>
      <c r="H57" s="245"/>
      <c r="I57" s="245"/>
      <c r="J57" s="245"/>
      <c r="K57" s="245"/>
      <c r="L57" s="245"/>
      <c r="M57" s="245"/>
      <c r="N57" s="245"/>
      <c r="O57" s="245"/>
      <c r="P57" s="245"/>
      <c r="Q57" s="245"/>
    </row>
    <row r="58" spans="2:17">
      <c r="B58" s="245"/>
      <c r="C58" s="245"/>
      <c r="D58" s="245"/>
      <c r="E58" s="245"/>
      <c r="F58" s="245"/>
      <c r="G58" s="245"/>
      <c r="H58" s="245"/>
      <c r="I58" s="245"/>
      <c r="J58" s="245"/>
      <c r="K58" s="245"/>
      <c r="L58" s="245"/>
      <c r="M58" s="245"/>
      <c r="N58" s="245"/>
      <c r="O58" s="245"/>
      <c r="P58" s="245"/>
      <c r="Q58" s="245"/>
    </row>
    <row r="59" spans="2:17">
      <c r="B59" s="245"/>
      <c r="C59" s="245"/>
      <c r="D59" s="245"/>
      <c r="E59" s="245"/>
      <c r="F59" s="245"/>
      <c r="G59" s="245"/>
      <c r="H59" s="245"/>
      <c r="I59" s="245"/>
      <c r="J59" s="245"/>
      <c r="K59" s="245"/>
      <c r="L59" s="245"/>
      <c r="M59" s="245"/>
      <c r="N59" s="245"/>
      <c r="O59" s="245"/>
      <c r="P59" s="245"/>
      <c r="Q59" s="245"/>
    </row>
    <row r="60" spans="2:17">
      <c r="B60" s="245"/>
      <c r="C60" s="245"/>
      <c r="D60" s="245"/>
      <c r="E60" s="245"/>
      <c r="F60" s="245"/>
      <c r="G60" s="245"/>
      <c r="H60" s="245"/>
      <c r="I60" s="245"/>
      <c r="J60" s="245"/>
      <c r="K60" s="245"/>
      <c r="L60" s="245"/>
      <c r="M60" s="245"/>
      <c r="N60" s="245"/>
      <c r="O60" s="245"/>
      <c r="P60" s="245"/>
      <c r="Q60" s="245"/>
    </row>
    <row r="61" spans="2:17">
      <c r="B61" s="245"/>
      <c r="C61" s="245"/>
      <c r="D61" s="245"/>
      <c r="E61" s="245"/>
      <c r="F61" s="245"/>
      <c r="G61" s="245"/>
      <c r="H61" s="245"/>
      <c r="I61" s="245"/>
      <c r="J61" s="245"/>
      <c r="K61" s="245"/>
      <c r="L61" s="245"/>
      <c r="M61" s="245"/>
      <c r="N61" s="245"/>
      <c r="O61" s="245"/>
      <c r="P61" s="245"/>
      <c r="Q61" s="245"/>
    </row>
    <row r="62" spans="2:17">
      <c r="B62" s="245"/>
      <c r="C62" s="245"/>
      <c r="D62" s="245"/>
      <c r="E62" s="245"/>
      <c r="F62" s="245"/>
      <c r="G62" s="245"/>
      <c r="H62" s="245"/>
      <c r="I62" s="245"/>
      <c r="J62" s="245"/>
      <c r="K62" s="245"/>
      <c r="L62" s="245"/>
      <c r="M62" s="245"/>
      <c r="N62" s="245"/>
      <c r="O62" s="245"/>
      <c r="P62" s="245"/>
      <c r="Q62" s="245"/>
    </row>
    <row r="63" spans="2:17">
      <c r="B63" s="245"/>
      <c r="C63" s="245"/>
      <c r="D63" s="245"/>
      <c r="E63" s="245"/>
      <c r="F63" s="245"/>
      <c r="G63" s="245"/>
      <c r="H63" s="245"/>
      <c r="I63" s="245"/>
      <c r="J63" s="245"/>
      <c r="K63" s="245"/>
      <c r="L63" s="245"/>
      <c r="M63" s="245"/>
      <c r="N63" s="245"/>
      <c r="O63" s="245"/>
      <c r="P63" s="245"/>
      <c r="Q63" s="245"/>
    </row>
    <row r="64" spans="2:17">
      <c r="B64" s="245"/>
      <c r="C64" s="245"/>
      <c r="D64" s="245"/>
      <c r="E64" s="245"/>
      <c r="F64" s="245"/>
      <c r="G64" s="245"/>
      <c r="H64" s="245"/>
      <c r="I64" s="245"/>
      <c r="J64" s="245"/>
      <c r="K64" s="245"/>
      <c r="L64" s="245"/>
      <c r="M64" s="245"/>
      <c r="N64" s="245"/>
      <c r="O64" s="245"/>
      <c r="P64" s="245"/>
      <c r="Q64" s="245"/>
    </row>
    <row r="65" spans="2:17">
      <c r="B65" s="245"/>
      <c r="C65" s="245"/>
      <c r="D65" s="245"/>
      <c r="E65" s="245"/>
      <c r="F65" s="245"/>
      <c r="G65" s="245"/>
      <c r="H65" s="245"/>
      <c r="I65" s="245"/>
      <c r="J65" s="245"/>
      <c r="K65" s="245"/>
      <c r="L65" s="245"/>
      <c r="M65" s="245"/>
      <c r="N65" s="245"/>
      <c r="O65" s="245"/>
      <c r="P65" s="245"/>
      <c r="Q65" s="245"/>
    </row>
    <row r="66" spans="2:17">
      <c r="B66" s="245"/>
      <c r="C66" s="245"/>
      <c r="D66" s="245"/>
      <c r="E66" s="245"/>
      <c r="F66" s="245"/>
      <c r="G66" s="245"/>
      <c r="H66" s="245"/>
      <c r="I66" s="245"/>
      <c r="J66" s="245"/>
      <c r="K66" s="245"/>
      <c r="L66" s="245"/>
      <c r="M66" s="245"/>
      <c r="N66" s="245"/>
      <c r="O66" s="245"/>
      <c r="P66" s="245"/>
      <c r="Q66" s="245"/>
    </row>
    <row r="67" spans="2:17">
      <c r="B67" s="245"/>
      <c r="C67" s="245"/>
      <c r="D67" s="245"/>
      <c r="E67" s="245"/>
      <c r="F67" s="245"/>
      <c r="G67" s="245"/>
      <c r="H67" s="245"/>
      <c r="I67" s="245"/>
      <c r="J67" s="245"/>
      <c r="K67" s="245"/>
      <c r="L67" s="245"/>
      <c r="M67" s="245"/>
      <c r="N67" s="245"/>
      <c r="O67" s="245"/>
      <c r="P67" s="245"/>
      <c r="Q67" s="245"/>
    </row>
    <row r="68" spans="2:17">
      <c r="B68" s="245"/>
      <c r="C68" s="245"/>
      <c r="D68" s="245"/>
      <c r="E68" s="245"/>
      <c r="F68" s="245"/>
      <c r="G68" s="245"/>
      <c r="H68" s="245"/>
      <c r="I68" s="245"/>
      <c r="J68" s="245"/>
      <c r="K68" s="245"/>
      <c r="L68" s="245"/>
      <c r="M68" s="245"/>
      <c r="N68" s="245"/>
      <c r="O68" s="245"/>
      <c r="P68" s="245"/>
      <c r="Q68" s="245"/>
    </row>
    <row r="69" spans="2:17">
      <c r="B69" s="245"/>
      <c r="C69" s="245"/>
      <c r="D69" s="245"/>
      <c r="E69" s="245"/>
      <c r="F69" s="245"/>
      <c r="G69" s="245"/>
      <c r="H69" s="245"/>
      <c r="I69" s="245"/>
      <c r="J69" s="245"/>
      <c r="K69" s="245"/>
      <c r="L69" s="245"/>
      <c r="M69" s="245"/>
      <c r="N69" s="245"/>
      <c r="O69" s="245"/>
      <c r="P69" s="245"/>
      <c r="Q69" s="245"/>
    </row>
    <row r="70" spans="2:17">
      <c r="B70" s="245"/>
      <c r="C70" s="245"/>
      <c r="D70" s="245"/>
      <c r="E70" s="245"/>
      <c r="F70" s="245"/>
      <c r="G70" s="245"/>
      <c r="H70" s="245"/>
      <c r="I70" s="245"/>
      <c r="J70" s="245"/>
      <c r="K70" s="245"/>
      <c r="L70" s="245"/>
      <c r="M70" s="245"/>
      <c r="N70" s="245"/>
      <c r="O70" s="245"/>
      <c r="P70" s="245"/>
      <c r="Q70" s="245"/>
    </row>
    <row r="71" spans="2:17">
      <c r="B71" s="245"/>
      <c r="C71" s="245"/>
      <c r="D71" s="245"/>
      <c r="E71" s="245"/>
      <c r="F71" s="245"/>
      <c r="G71" s="245"/>
      <c r="H71" s="245"/>
      <c r="I71" s="245"/>
      <c r="J71" s="245"/>
      <c r="K71" s="245"/>
      <c r="L71" s="245"/>
      <c r="M71" s="245"/>
      <c r="N71" s="245"/>
      <c r="O71" s="245"/>
      <c r="P71" s="245"/>
      <c r="Q71" s="245"/>
    </row>
    <row r="72" spans="2:17">
      <c r="B72" s="245"/>
      <c r="C72" s="245"/>
      <c r="D72" s="245"/>
      <c r="E72" s="245"/>
      <c r="F72" s="245"/>
      <c r="G72" s="245"/>
      <c r="H72" s="245"/>
      <c r="I72" s="245"/>
      <c r="J72" s="245"/>
      <c r="K72" s="245"/>
      <c r="L72" s="245"/>
      <c r="M72" s="245"/>
      <c r="N72" s="245"/>
      <c r="O72" s="245"/>
      <c r="P72" s="245"/>
      <c r="Q72" s="245"/>
    </row>
    <row r="73" spans="2:17">
      <c r="B73" s="245"/>
      <c r="C73" s="245"/>
      <c r="D73" s="245"/>
      <c r="E73" s="245"/>
      <c r="F73" s="245"/>
      <c r="G73" s="245"/>
      <c r="H73" s="245"/>
      <c r="I73" s="245"/>
      <c r="J73" s="245"/>
      <c r="K73" s="245"/>
      <c r="L73" s="245"/>
      <c r="M73" s="245"/>
      <c r="N73" s="245"/>
      <c r="O73" s="245"/>
      <c r="P73" s="245"/>
      <c r="Q73" s="245"/>
    </row>
    <row r="74" spans="2:17">
      <c r="B74" s="245"/>
      <c r="C74" s="245"/>
      <c r="D74" s="245"/>
      <c r="E74" s="245"/>
      <c r="F74" s="245"/>
      <c r="G74" s="245"/>
      <c r="H74" s="245"/>
      <c r="I74" s="245"/>
      <c r="J74" s="245"/>
      <c r="K74" s="245"/>
      <c r="L74" s="245"/>
      <c r="M74" s="245"/>
      <c r="N74" s="245"/>
      <c r="O74" s="245"/>
      <c r="P74" s="245"/>
      <c r="Q74" s="245"/>
    </row>
    <row r="75" spans="2:17">
      <c r="B75" s="245"/>
      <c r="C75" s="245"/>
      <c r="D75" s="245"/>
      <c r="E75" s="245"/>
      <c r="F75" s="245"/>
      <c r="G75" s="245"/>
      <c r="H75" s="245"/>
      <c r="I75" s="245"/>
      <c r="J75" s="245"/>
      <c r="K75" s="245"/>
      <c r="L75" s="245"/>
      <c r="M75" s="245"/>
      <c r="N75" s="245"/>
      <c r="O75" s="245"/>
      <c r="P75" s="245"/>
      <c r="Q75" s="245"/>
    </row>
  </sheetData>
  <mergeCells count="31">
    <mergeCell ref="Q48:Q52"/>
    <mergeCell ref="D49:D52"/>
    <mergeCell ref="E49:G49"/>
    <mergeCell ref="H49:H52"/>
    <mergeCell ref="I49:I52"/>
    <mergeCell ref="J49:J52"/>
    <mergeCell ref="K49:K52"/>
    <mergeCell ref="L49:L52"/>
    <mergeCell ref="M49:M52"/>
    <mergeCell ref="N49:N52"/>
    <mergeCell ref="O49:O52"/>
    <mergeCell ref="P49:P52"/>
    <mergeCell ref="E50:E52"/>
    <mergeCell ref="F50:F52"/>
    <mergeCell ref="G50:G52"/>
    <mergeCell ref="B46:P46"/>
    <mergeCell ref="B48:B52"/>
    <mergeCell ref="C48:C52"/>
    <mergeCell ref="D48:H48"/>
    <mergeCell ref="I48:J48"/>
    <mergeCell ref="K48:N48"/>
    <mergeCell ref="O48:P48"/>
    <mergeCell ref="J38:K38"/>
    <mergeCell ref="J41:K41"/>
    <mergeCell ref="J43:K43"/>
    <mergeCell ref="A1:K1"/>
    <mergeCell ref="A2:K2"/>
    <mergeCell ref="A3:K3"/>
    <mergeCell ref="A4:K4"/>
    <mergeCell ref="A35:B35"/>
    <mergeCell ref="J37:K37"/>
  </mergeCells>
  <pageMargins left="1.0236220472440944" right="1.1811023622047245" top="1.1811023622047245" bottom="0.39370078740157483" header="0.31496062992125984" footer="0.31496062992125984"/>
  <pageSetup paperSize="5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79"/>
  <sheetViews>
    <sheetView topLeftCell="A58" zoomScale="110" zoomScaleNormal="110" zoomScaleSheetLayoutView="80" workbookViewId="0">
      <selection activeCell="E78" sqref="E78"/>
    </sheetView>
  </sheetViews>
  <sheetFormatPr defaultRowHeight="14.4"/>
  <cols>
    <col min="1" max="1" width="4.6640625" customWidth="1"/>
    <col min="2" max="2" width="25.6640625" customWidth="1"/>
    <col min="3" max="4" width="5.6640625" customWidth="1"/>
    <col min="5" max="5" width="12.5546875" customWidth="1"/>
    <col min="6" max="6" width="8.6640625" customWidth="1"/>
    <col min="7" max="7" width="6.5546875" customWidth="1"/>
    <col min="8" max="8" width="6.6640625" customWidth="1"/>
    <col min="9" max="9" width="7.6640625" customWidth="1"/>
    <col min="10" max="10" width="7.5546875" customWidth="1"/>
    <col min="11" max="11" width="6.6640625" customWidth="1"/>
    <col min="12" max="12" width="6.6640625" bestFit="1" customWidth="1"/>
    <col min="13" max="13" width="6.109375" customWidth="1"/>
    <col min="14" max="14" width="7.109375" customWidth="1"/>
    <col min="15" max="15" width="12.6640625" customWidth="1"/>
    <col min="16" max="16" width="21.5546875" customWidth="1"/>
  </cols>
  <sheetData>
    <row r="1" spans="1:16">
      <c r="A1" s="358" t="s">
        <v>617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</row>
    <row r="2" spans="1:16">
      <c r="A2" s="358" t="s">
        <v>618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</row>
    <row r="3" spans="1:16">
      <c r="A3" s="358" t="s">
        <v>622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</row>
    <row r="4" spans="1:16">
      <c r="A4" s="358" t="s">
        <v>698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</row>
    <row r="5" spans="1:16">
      <c r="A5" s="122"/>
      <c r="B5" s="123"/>
      <c r="C5" s="123"/>
      <c r="D5" s="123"/>
      <c r="E5" s="123"/>
      <c r="F5" s="123"/>
      <c r="G5" s="124"/>
      <c r="H5" s="124"/>
      <c r="I5" s="123"/>
      <c r="J5" s="125"/>
      <c r="K5" s="125"/>
      <c r="L5" s="125"/>
      <c r="M5" s="126"/>
      <c r="N5" s="126"/>
      <c r="O5" s="123"/>
      <c r="P5" s="123"/>
    </row>
    <row r="6" spans="1:16">
      <c r="A6" s="359" t="s">
        <v>606</v>
      </c>
      <c r="B6" s="359" t="s">
        <v>623</v>
      </c>
      <c r="C6" s="361" t="s">
        <v>19</v>
      </c>
      <c r="D6" s="362"/>
      <c r="E6" s="359" t="s">
        <v>624</v>
      </c>
      <c r="F6" s="361" t="s">
        <v>625</v>
      </c>
      <c r="G6" s="362"/>
      <c r="H6" s="365" t="s">
        <v>626</v>
      </c>
      <c r="I6" s="366"/>
      <c r="J6" s="369" t="s">
        <v>627</v>
      </c>
      <c r="K6" s="370"/>
      <c r="L6" s="371"/>
      <c r="M6" s="369" t="s">
        <v>628</v>
      </c>
      <c r="N6" s="371"/>
      <c r="O6" s="359" t="s">
        <v>624</v>
      </c>
      <c r="P6" s="359" t="s">
        <v>629</v>
      </c>
    </row>
    <row r="7" spans="1:16" ht="15" thickBot="1">
      <c r="A7" s="360"/>
      <c r="B7" s="360"/>
      <c r="C7" s="363"/>
      <c r="D7" s="364"/>
      <c r="E7" s="360"/>
      <c r="F7" s="363"/>
      <c r="G7" s="364"/>
      <c r="H7" s="127" t="s">
        <v>630</v>
      </c>
      <c r="I7" s="128" t="s">
        <v>631</v>
      </c>
      <c r="J7" s="129" t="s">
        <v>632</v>
      </c>
      <c r="K7" s="129" t="s">
        <v>633</v>
      </c>
      <c r="L7" s="129" t="s">
        <v>634</v>
      </c>
      <c r="M7" s="129" t="s">
        <v>635</v>
      </c>
      <c r="N7" s="129" t="s">
        <v>631</v>
      </c>
      <c r="O7" s="360"/>
      <c r="P7" s="360"/>
    </row>
    <row r="8" spans="1:16">
      <c r="A8" s="130"/>
      <c r="B8" s="130"/>
      <c r="C8" s="372"/>
      <c r="D8" s="373"/>
      <c r="E8" s="130"/>
      <c r="F8" s="372"/>
      <c r="G8" s="373"/>
      <c r="H8" s="131"/>
      <c r="I8" s="130"/>
      <c r="J8" s="374"/>
      <c r="K8" s="375"/>
      <c r="L8" s="376"/>
      <c r="M8" s="377"/>
      <c r="N8" s="378"/>
      <c r="O8" s="130"/>
      <c r="P8" s="130"/>
    </row>
    <row r="9" spans="1:16">
      <c r="A9" s="132">
        <v>1</v>
      </c>
      <c r="B9" s="205" t="s">
        <v>636</v>
      </c>
      <c r="C9" s="133">
        <v>1</v>
      </c>
      <c r="D9" s="134" t="s">
        <v>517</v>
      </c>
      <c r="E9" s="135">
        <v>50000</v>
      </c>
      <c r="F9" s="136" t="s">
        <v>637</v>
      </c>
      <c r="G9" s="137" t="s">
        <v>638</v>
      </c>
      <c r="H9" s="138" t="s">
        <v>639</v>
      </c>
      <c r="I9" s="139"/>
      <c r="J9" s="140"/>
      <c r="K9" s="141"/>
      <c r="L9" s="142"/>
      <c r="M9" s="138" t="s">
        <v>639</v>
      </c>
      <c r="N9" s="142"/>
      <c r="O9" s="143">
        <f t="shared" ref="O9:O22" si="0">E9+I9-L9</f>
        <v>50000</v>
      </c>
      <c r="P9" s="144" t="s">
        <v>640</v>
      </c>
    </row>
    <row r="10" spans="1:16">
      <c r="A10" s="132">
        <v>2</v>
      </c>
      <c r="B10" s="206" t="s">
        <v>511</v>
      </c>
      <c r="C10" s="136">
        <v>2</v>
      </c>
      <c r="D10" s="134" t="s">
        <v>512</v>
      </c>
      <c r="E10" s="135">
        <v>75000</v>
      </c>
      <c r="F10" s="136" t="s">
        <v>641</v>
      </c>
      <c r="G10" s="137" t="s">
        <v>642</v>
      </c>
      <c r="H10" s="138" t="s">
        <v>643</v>
      </c>
      <c r="I10" s="139"/>
      <c r="J10" s="140"/>
      <c r="K10" s="141"/>
      <c r="L10" s="142"/>
      <c r="M10" s="138" t="s">
        <v>643</v>
      </c>
      <c r="N10" s="142"/>
      <c r="O10" s="143">
        <f t="shared" si="0"/>
        <v>75000</v>
      </c>
      <c r="P10" s="144" t="s">
        <v>640</v>
      </c>
    </row>
    <row r="11" spans="1:16">
      <c r="A11" s="132">
        <v>3</v>
      </c>
      <c r="B11" s="205" t="s">
        <v>513</v>
      </c>
      <c r="C11" s="136">
        <v>1</v>
      </c>
      <c r="D11" s="134" t="s">
        <v>512</v>
      </c>
      <c r="E11" s="135">
        <v>25000</v>
      </c>
      <c r="F11" s="136" t="s">
        <v>641</v>
      </c>
      <c r="G11" s="137" t="s">
        <v>642</v>
      </c>
      <c r="H11" s="138" t="s">
        <v>639</v>
      </c>
      <c r="I11" s="139"/>
      <c r="J11" s="140"/>
      <c r="K11" s="141"/>
      <c r="L11" s="142"/>
      <c r="M11" s="138" t="s">
        <v>639</v>
      </c>
      <c r="N11" s="142"/>
      <c r="O11" s="143">
        <f t="shared" si="0"/>
        <v>25000</v>
      </c>
      <c r="P11" s="144" t="s">
        <v>640</v>
      </c>
    </row>
    <row r="12" spans="1:16">
      <c r="A12" s="132">
        <v>4</v>
      </c>
      <c r="B12" s="205" t="s">
        <v>514</v>
      </c>
      <c r="C12" s="136">
        <v>1</v>
      </c>
      <c r="D12" s="134" t="s">
        <v>512</v>
      </c>
      <c r="E12" s="135">
        <v>25000</v>
      </c>
      <c r="F12" s="136" t="s">
        <v>641</v>
      </c>
      <c r="G12" s="137" t="s">
        <v>642</v>
      </c>
      <c r="H12" s="138" t="s">
        <v>639</v>
      </c>
      <c r="I12" s="139"/>
      <c r="J12" s="140"/>
      <c r="K12" s="141"/>
      <c r="L12" s="142"/>
      <c r="M12" s="138" t="s">
        <v>639</v>
      </c>
      <c r="N12" s="142"/>
      <c r="O12" s="143">
        <f t="shared" si="0"/>
        <v>25000</v>
      </c>
      <c r="P12" s="144" t="s">
        <v>640</v>
      </c>
    </row>
    <row r="13" spans="1:16">
      <c r="A13" s="132">
        <v>5</v>
      </c>
      <c r="B13" s="205" t="s">
        <v>515</v>
      </c>
      <c r="C13" s="136">
        <v>1</v>
      </c>
      <c r="D13" s="134" t="s">
        <v>512</v>
      </c>
      <c r="E13" s="135">
        <v>100000</v>
      </c>
      <c r="F13" s="136" t="s">
        <v>641</v>
      </c>
      <c r="G13" s="137" t="s">
        <v>642</v>
      </c>
      <c r="H13" s="138" t="s">
        <v>639</v>
      </c>
      <c r="I13" s="139"/>
      <c r="J13" s="140"/>
      <c r="K13" s="141"/>
      <c r="L13" s="142"/>
      <c r="M13" s="138" t="s">
        <v>639</v>
      </c>
      <c r="N13" s="142"/>
      <c r="O13" s="143">
        <f t="shared" si="0"/>
        <v>100000</v>
      </c>
      <c r="P13" s="144" t="s">
        <v>640</v>
      </c>
    </row>
    <row r="14" spans="1:16" ht="24">
      <c r="A14" s="132">
        <v>6</v>
      </c>
      <c r="B14" s="205" t="s">
        <v>516</v>
      </c>
      <c r="C14" s="136">
        <v>11</v>
      </c>
      <c r="D14" s="134" t="s">
        <v>517</v>
      </c>
      <c r="E14" s="135">
        <v>10500000</v>
      </c>
      <c r="F14" s="136" t="s">
        <v>641</v>
      </c>
      <c r="G14" s="137" t="s">
        <v>644</v>
      </c>
      <c r="H14" s="138" t="s">
        <v>645</v>
      </c>
      <c r="I14" s="139"/>
      <c r="J14" s="140"/>
      <c r="K14" s="141"/>
      <c r="L14" s="142"/>
      <c r="M14" s="138" t="s">
        <v>645</v>
      </c>
      <c r="N14" s="142"/>
      <c r="O14" s="143">
        <f t="shared" si="0"/>
        <v>10500000</v>
      </c>
      <c r="P14" s="144" t="s">
        <v>640</v>
      </c>
    </row>
    <row r="15" spans="1:16">
      <c r="A15" s="132">
        <v>7</v>
      </c>
      <c r="B15" s="205" t="s">
        <v>518</v>
      </c>
      <c r="C15" s="136">
        <v>2</v>
      </c>
      <c r="D15" s="134" t="s">
        <v>512</v>
      </c>
      <c r="E15" s="135">
        <v>5000000</v>
      </c>
      <c r="F15" s="136" t="s">
        <v>641</v>
      </c>
      <c r="G15" s="137" t="s">
        <v>646</v>
      </c>
      <c r="H15" s="138" t="s">
        <v>643</v>
      </c>
      <c r="I15" s="139"/>
      <c r="J15" s="140"/>
      <c r="K15" s="141"/>
      <c r="L15" s="142"/>
      <c r="M15" s="138" t="s">
        <v>643</v>
      </c>
      <c r="N15" s="142"/>
      <c r="O15" s="143">
        <f t="shared" si="0"/>
        <v>5000000</v>
      </c>
      <c r="P15" s="144" t="s">
        <v>640</v>
      </c>
    </row>
    <row r="16" spans="1:16">
      <c r="A16" s="132">
        <v>8</v>
      </c>
      <c r="B16" s="205" t="s">
        <v>519</v>
      </c>
      <c r="C16" s="136">
        <v>1</v>
      </c>
      <c r="D16" s="134" t="s">
        <v>517</v>
      </c>
      <c r="E16" s="135">
        <v>500000</v>
      </c>
      <c r="F16" s="136" t="s">
        <v>641</v>
      </c>
      <c r="G16" s="137" t="s">
        <v>644</v>
      </c>
      <c r="H16" s="138" t="s">
        <v>639</v>
      </c>
      <c r="I16" s="139"/>
      <c r="J16" s="140"/>
      <c r="K16" s="141"/>
      <c r="L16" s="142"/>
      <c r="M16" s="138" t="s">
        <v>639</v>
      </c>
      <c r="N16" s="142"/>
      <c r="O16" s="143">
        <f t="shared" si="0"/>
        <v>500000</v>
      </c>
      <c r="P16" s="144" t="s">
        <v>640</v>
      </c>
    </row>
    <row r="17" spans="1:16">
      <c r="A17" s="132">
        <v>9</v>
      </c>
      <c r="B17" s="205" t="s">
        <v>520</v>
      </c>
      <c r="C17" s="136">
        <v>137</v>
      </c>
      <c r="D17" s="134" t="s">
        <v>512</v>
      </c>
      <c r="E17" s="135">
        <f>143*50000</f>
        <v>7150000</v>
      </c>
      <c r="F17" s="136" t="s">
        <v>641</v>
      </c>
      <c r="G17" s="137" t="s">
        <v>647</v>
      </c>
      <c r="H17" s="138" t="s">
        <v>648</v>
      </c>
      <c r="I17" s="139"/>
      <c r="J17" s="140"/>
      <c r="K17" s="141"/>
      <c r="L17" s="142"/>
      <c r="M17" s="138" t="s">
        <v>648</v>
      </c>
      <c r="N17" s="142">
        <v>13</v>
      </c>
      <c r="O17" s="143">
        <f t="shared" si="0"/>
        <v>7150000</v>
      </c>
      <c r="P17" s="144" t="s">
        <v>640</v>
      </c>
    </row>
    <row r="18" spans="1:16">
      <c r="A18" s="132">
        <v>10</v>
      </c>
      <c r="B18" s="205" t="s">
        <v>521</v>
      </c>
      <c r="C18" s="136">
        <v>5</v>
      </c>
      <c r="D18" s="134" t="s">
        <v>512</v>
      </c>
      <c r="E18" s="135">
        <f>5*750000</f>
        <v>3750000</v>
      </c>
      <c r="F18" s="136" t="s">
        <v>641</v>
      </c>
      <c r="G18" s="137" t="s">
        <v>647</v>
      </c>
      <c r="H18" s="138" t="s">
        <v>649</v>
      </c>
      <c r="I18" s="139"/>
      <c r="J18" s="140"/>
      <c r="K18" s="141"/>
      <c r="L18" s="142"/>
      <c r="M18" s="138" t="s">
        <v>649</v>
      </c>
      <c r="N18" s="142"/>
      <c r="O18" s="143">
        <f t="shared" si="0"/>
        <v>3750000</v>
      </c>
      <c r="P18" s="144" t="s">
        <v>640</v>
      </c>
    </row>
    <row r="19" spans="1:16">
      <c r="A19" s="132">
        <v>11</v>
      </c>
      <c r="B19" s="205" t="s">
        <v>522</v>
      </c>
      <c r="C19" s="136">
        <v>1</v>
      </c>
      <c r="D19" s="134" t="s">
        <v>512</v>
      </c>
      <c r="E19" s="135">
        <v>350000</v>
      </c>
      <c r="F19" s="136" t="s">
        <v>641</v>
      </c>
      <c r="G19" s="137" t="s">
        <v>647</v>
      </c>
      <c r="H19" s="138" t="s">
        <v>639</v>
      </c>
      <c r="I19" s="139"/>
      <c r="J19" s="140"/>
      <c r="K19" s="141"/>
      <c r="L19" s="142"/>
      <c r="M19" s="138" t="s">
        <v>639</v>
      </c>
      <c r="N19" s="142"/>
      <c r="O19" s="143">
        <f t="shared" si="0"/>
        <v>350000</v>
      </c>
      <c r="P19" s="144" t="s">
        <v>640</v>
      </c>
    </row>
    <row r="20" spans="1:16">
      <c r="A20" s="132">
        <v>12</v>
      </c>
      <c r="B20" s="205" t="s">
        <v>523</v>
      </c>
      <c r="C20" s="136">
        <v>2</v>
      </c>
      <c r="D20" s="134" t="s">
        <v>512</v>
      </c>
      <c r="E20" s="135">
        <v>150000</v>
      </c>
      <c r="F20" s="136" t="s">
        <v>641</v>
      </c>
      <c r="G20" s="137" t="s">
        <v>650</v>
      </c>
      <c r="H20" s="138" t="s">
        <v>643</v>
      </c>
      <c r="I20" s="139"/>
      <c r="J20" s="140"/>
      <c r="K20" s="141"/>
      <c r="L20" s="142"/>
      <c r="M20" s="138" t="s">
        <v>643</v>
      </c>
      <c r="N20" s="142"/>
      <c r="O20" s="143">
        <f t="shared" si="0"/>
        <v>150000</v>
      </c>
      <c r="P20" s="144" t="s">
        <v>640</v>
      </c>
    </row>
    <row r="21" spans="1:16">
      <c r="A21" s="132">
        <v>13</v>
      </c>
      <c r="B21" s="205" t="s">
        <v>651</v>
      </c>
      <c r="C21" s="136">
        <v>1</v>
      </c>
      <c r="D21" s="134" t="s">
        <v>517</v>
      </c>
      <c r="E21" s="135">
        <v>4000000</v>
      </c>
      <c r="F21" s="136" t="s">
        <v>641</v>
      </c>
      <c r="G21" s="137" t="s">
        <v>652</v>
      </c>
      <c r="H21" s="138" t="s">
        <v>639</v>
      </c>
      <c r="I21" s="139"/>
      <c r="J21" s="140"/>
      <c r="K21" s="141"/>
      <c r="L21" s="142"/>
      <c r="M21" s="138" t="s">
        <v>639</v>
      </c>
      <c r="N21" s="142"/>
      <c r="O21" s="143">
        <f t="shared" si="0"/>
        <v>4000000</v>
      </c>
      <c r="P21" s="144" t="s">
        <v>640</v>
      </c>
    </row>
    <row r="22" spans="1:16">
      <c r="A22" s="132">
        <v>14</v>
      </c>
      <c r="B22" s="205" t="s">
        <v>654</v>
      </c>
      <c r="C22" s="136">
        <v>1</v>
      </c>
      <c r="D22" s="134" t="s">
        <v>517</v>
      </c>
      <c r="E22" s="135">
        <v>5000000</v>
      </c>
      <c r="F22" s="136" t="s">
        <v>655</v>
      </c>
      <c r="G22" s="137" t="s">
        <v>656</v>
      </c>
      <c r="H22" s="138" t="s">
        <v>639</v>
      </c>
      <c r="I22" s="139"/>
      <c r="J22" s="140"/>
      <c r="K22" s="141"/>
      <c r="L22" s="142"/>
      <c r="M22" s="138" t="s">
        <v>639</v>
      </c>
      <c r="N22" s="142"/>
      <c r="O22" s="143">
        <f t="shared" si="0"/>
        <v>5000000</v>
      </c>
      <c r="P22" s="144" t="s">
        <v>640</v>
      </c>
    </row>
    <row r="23" spans="1:16">
      <c r="A23" s="132">
        <v>15</v>
      </c>
      <c r="B23" s="205" t="s">
        <v>524</v>
      </c>
      <c r="C23" s="136">
        <v>1</v>
      </c>
      <c r="D23" s="134" t="s">
        <v>517</v>
      </c>
      <c r="E23" s="135">
        <v>850000</v>
      </c>
      <c r="F23" s="136" t="s">
        <v>657</v>
      </c>
      <c r="G23" s="137" t="s">
        <v>658</v>
      </c>
      <c r="H23" s="138"/>
      <c r="I23" s="139">
        <v>1</v>
      </c>
      <c r="J23" s="140">
        <v>1</v>
      </c>
      <c r="K23" s="141"/>
      <c r="L23" s="142">
        <v>2013</v>
      </c>
      <c r="M23" s="140"/>
      <c r="N23" s="142">
        <v>1</v>
      </c>
      <c r="O23" s="143">
        <v>0</v>
      </c>
      <c r="P23" s="144" t="s">
        <v>640</v>
      </c>
    </row>
    <row r="24" spans="1:16">
      <c r="A24" s="132">
        <v>16</v>
      </c>
      <c r="B24" s="205" t="s">
        <v>525</v>
      </c>
      <c r="C24" s="136">
        <v>1</v>
      </c>
      <c r="D24" s="134" t="s">
        <v>512</v>
      </c>
      <c r="E24" s="135">
        <v>2750000</v>
      </c>
      <c r="F24" s="136" t="s">
        <v>641</v>
      </c>
      <c r="G24" s="137" t="s">
        <v>644</v>
      </c>
      <c r="H24" s="138" t="s">
        <v>639</v>
      </c>
      <c r="I24" s="139"/>
      <c r="J24" s="140"/>
      <c r="K24" s="141"/>
      <c r="L24" s="142"/>
      <c r="M24" s="138" t="s">
        <v>639</v>
      </c>
      <c r="N24" s="139"/>
      <c r="O24" s="143">
        <f t="shared" ref="O24:O37" si="1">E24+I24-L24</f>
        <v>2750000</v>
      </c>
      <c r="P24" s="144" t="s">
        <v>640</v>
      </c>
    </row>
    <row r="25" spans="1:16">
      <c r="A25" s="132">
        <v>17</v>
      </c>
      <c r="B25" s="205" t="s">
        <v>526</v>
      </c>
      <c r="C25" s="136">
        <v>2</v>
      </c>
      <c r="D25" s="134" t="s">
        <v>517</v>
      </c>
      <c r="E25" s="135">
        <v>3000000</v>
      </c>
      <c r="F25" s="136" t="s">
        <v>637</v>
      </c>
      <c r="G25" s="137" t="s">
        <v>646</v>
      </c>
      <c r="H25" s="138" t="s">
        <v>643</v>
      </c>
      <c r="I25" s="139"/>
      <c r="J25" s="140"/>
      <c r="K25" s="141"/>
      <c r="L25" s="142"/>
      <c r="M25" s="138" t="s">
        <v>643</v>
      </c>
      <c r="N25" s="139"/>
      <c r="O25" s="143">
        <f t="shared" si="1"/>
        <v>3000000</v>
      </c>
      <c r="P25" s="145" t="s">
        <v>660</v>
      </c>
    </row>
    <row r="26" spans="1:16">
      <c r="A26" s="132">
        <v>18</v>
      </c>
      <c r="B26" s="205" t="s">
        <v>527</v>
      </c>
      <c r="C26" s="136">
        <v>1</v>
      </c>
      <c r="D26" s="134" t="s">
        <v>512</v>
      </c>
      <c r="E26" s="135">
        <v>750000</v>
      </c>
      <c r="F26" s="136" t="s">
        <v>641</v>
      </c>
      <c r="G26" s="137" t="s">
        <v>647</v>
      </c>
      <c r="H26" s="138" t="s">
        <v>639</v>
      </c>
      <c r="I26" s="139">
        <v>1</v>
      </c>
      <c r="J26" s="140"/>
      <c r="K26" s="141"/>
      <c r="L26" s="142"/>
      <c r="M26" s="138" t="s">
        <v>639</v>
      </c>
      <c r="N26" s="139">
        <v>1</v>
      </c>
      <c r="O26" s="143">
        <f t="shared" si="1"/>
        <v>750001</v>
      </c>
      <c r="P26" s="144" t="s">
        <v>640</v>
      </c>
    </row>
    <row r="27" spans="1:16">
      <c r="A27" s="132">
        <v>19</v>
      </c>
      <c r="B27" s="205" t="s">
        <v>528</v>
      </c>
      <c r="C27" s="146">
        <v>1</v>
      </c>
      <c r="D27" s="147" t="s">
        <v>512</v>
      </c>
      <c r="E27" s="148">
        <v>2500000</v>
      </c>
      <c r="F27" s="146" t="s">
        <v>641</v>
      </c>
      <c r="G27" s="149" t="s">
        <v>650</v>
      </c>
      <c r="H27" s="150" t="s">
        <v>639</v>
      </c>
      <c r="I27" s="139"/>
      <c r="J27" s="151"/>
      <c r="K27" s="152"/>
      <c r="L27" s="153"/>
      <c r="M27" s="150" t="s">
        <v>639</v>
      </c>
      <c r="N27" s="139"/>
      <c r="O27" s="143">
        <f t="shared" si="1"/>
        <v>2500000</v>
      </c>
      <c r="P27" s="144" t="s">
        <v>653</v>
      </c>
    </row>
    <row r="28" spans="1:16">
      <c r="A28" s="132">
        <v>20</v>
      </c>
      <c r="B28" s="205" t="s">
        <v>529</v>
      </c>
      <c r="C28" s="146">
        <v>1</v>
      </c>
      <c r="D28" s="147" t="s">
        <v>517</v>
      </c>
      <c r="E28" s="148">
        <v>400000</v>
      </c>
      <c r="F28" s="146" t="s">
        <v>655</v>
      </c>
      <c r="G28" s="149" t="s">
        <v>656</v>
      </c>
      <c r="H28" s="150" t="s">
        <v>639</v>
      </c>
      <c r="I28" s="139"/>
      <c r="J28" s="151"/>
      <c r="K28" s="152"/>
      <c r="L28" s="153"/>
      <c r="M28" s="150" t="s">
        <v>639</v>
      </c>
      <c r="N28" s="139"/>
      <c r="O28" s="143">
        <f t="shared" si="1"/>
        <v>400000</v>
      </c>
      <c r="P28" s="144" t="s">
        <v>640</v>
      </c>
    </row>
    <row r="29" spans="1:16">
      <c r="A29" s="132">
        <v>21</v>
      </c>
      <c r="B29" s="205" t="s">
        <v>531</v>
      </c>
      <c r="C29" s="146">
        <v>1</v>
      </c>
      <c r="D29" s="147" t="s">
        <v>517</v>
      </c>
      <c r="E29" s="148">
        <v>1750000</v>
      </c>
      <c r="F29" s="146" t="s">
        <v>655</v>
      </c>
      <c r="G29" s="149" t="s">
        <v>650</v>
      </c>
      <c r="H29" s="150" t="s">
        <v>639</v>
      </c>
      <c r="I29" s="139"/>
      <c r="J29" s="151"/>
      <c r="K29" s="154"/>
      <c r="L29" s="155"/>
      <c r="M29" s="150" t="s">
        <v>639</v>
      </c>
      <c r="N29" s="139"/>
      <c r="O29" s="143">
        <f t="shared" si="1"/>
        <v>1750000</v>
      </c>
      <c r="P29" s="144" t="s">
        <v>640</v>
      </c>
    </row>
    <row r="30" spans="1:16">
      <c r="A30" s="132">
        <v>22</v>
      </c>
      <c r="B30" s="205" t="s">
        <v>424</v>
      </c>
      <c r="C30" s="146">
        <v>1</v>
      </c>
      <c r="D30" s="147" t="s">
        <v>512</v>
      </c>
      <c r="E30" s="148">
        <v>1150000</v>
      </c>
      <c r="F30" s="146" t="s">
        <v>655</v>
      </c>
      <c r="G30" s="149" t="s">
        <v>656</v>
      </c>
      <c r="H30" s="150" t="s">
        <v>639</v>
      </c>
      <c r="I30" s="156"/>
      <c r="J30" s="151"/>
      <c r="K30" s="152"/>
      <c r="L30" s="153"/>
      <c r="M30" s="150" t="s">
        <v>639</v>
      </c>
      <c r="N30" s="156"/>
      <c r="O30" s="143">
        <f t="shared" si="1"/>
        <v>1150000</v>
      </c>
      <c r="P30" s="144" t="s">
        <v>640</v>
      </c>
    </row>
    <row r="31" spans="1:16">
      <c r="A31" s="132">
        <v>23</v>
      </c>
      <c r="B31" s="205" t="s">
        <v>534</v>
      </c>
      <c r="C31" s="146">
        <v>1</v>
      </c>
      <c r="D31" s="147" t="s">
        <v>512</v>
      </c>
      <c r="E31" s="148">
        <v>450000</v>
      </c>
      <c r="F31" s="146" t="s">
        <v>655</v>
      </c>
      <c r="G31" s="149" t="s">
        <v>656</v>
      </c>
      <c r="H31" s="150" t="s">
        <v>639</v>
      </c>
      <c r="I31" s="156"/>
      <c r="J31" s="151"/>
      <c r="K31" s="152"/>
      <c r="L31" s="153"/>
      <c r="M31" s="150" t="s">
        <v>639</v>
      </c>
      <c r="N31" s="156"/>
      <c r="O31" s="143">
        <f t="shared" si="1"/>
        <v>450000</v>
      </c>
      <c r="P31" s="144" t="s">
        <v>640</v>
      </c>
    </row>
    <row r="32" spans="1:16">
      <c r="A32" s="132">
        <v>24</v>
      </c>
      <c r="B32" s="206" t="s">
        <v>535</v>
      </c>
      <c r="C32" s="146">
        <v>6</v>
      </c>
      <c r="D32" s="147" t="s">
        <v>512</v>
      </c>
      <c r="E32" s="148">
        <v>300000</v>
      </c>
      <c r="F32" s="146" t="s">
        <v>655</v>
      </c>
      <c r="G32" s="149" t="s">
        <v>656</v>
      </c>
      <c r="H32" s="150" t="s">
        <v>661</v>
      </c>
      <c r="I32" s="156"/>
      <c r="J32" s="151"/>
      <c r="K32" s="152"/>
      <c r="L32" s="153"/>
      <c r="M32" s="150" t="s">
        <v>661</v>
      </c>
      <c r="N32" s="156"/>
      <c r="O32" s="143">
        <f t="shared" si="1"/>
        <v>300000</v>
      </c>
      <c r="P32" s="144" t="s">
        <v>640</v>
      </c>
    </row>
    <row r="33" spans="1:16">
      <c r="A33" s="132">
        <v>25</v>
      </c>
      <c r="B33" s="206" t="s">
        <v>536</v>
      </c>
      <c r="C33" s="146">
        <v>8</v>
      </c>
      <c r="D33" s="147" t="s">
        <v>512</v>
      </c>
      <c r="E33" s="148">
        <v>450000</v>
      </c>
      <c r="F33" s="146" t="s">
        <v>655</v>
      </c>
      <c r="G33" s="149" t="s">
        <v>656</v>
      </c>
      <c r="H33" s="150" t="s">
        <v>662</v>
      </c>
      <c r="I33" s="156"/>
      <c r="J33" s="151"/>
      <c r="K33" s="152"/>
      <c r="L33" s="153"/>
      <c r="M33" s="150" t="s">
        <v>662</v>
      </c>
      <c r="N33" s="156"/>
      <c r="O33" s="143">
        <f t="shared" si="1"/>
        <v>450000</v>
      </c>
      <c r="P33" s="144" t="s">
        <v>640</v>
      </c>
    </row>
    <row r="34" spans="1:16">
      <c r="A34" s="132">
        <v>26</v>
      </c>
      <c r="B34" s="206" t="s">
        <v>537</v>
      </c>
      <c r="C34" s="146">
        <v>1</v>
      </c>
      <c r="D34" s="147" t="s">
        <v>517</v>
      </c>
      <c r="E34" s="148">
        <v>500000</v>
      </c>
      <c r="F34" s="146" t="s">
        <v>655</v>
      </c>
      <c r="G34" s="149" t="s">
        <v>656</v>
      </c>
      <c r="H34" s="150" t="s">
        <v>639</v>
      </c>
      <c r="I34" s="156"/>
      <c r="J34" s="151"/>
      <c r="K34" s="152"/>
      <c r="L34" s="153"/>
      <c r="M34" s="150" t="s">
        <v>639</v>
      </c>
      <c r="N34" s="156"/>
      <c r="O34" s="143">
        <f t="shared" si="1"/>
        <v>500000</v>
      </c>
      <c r="P34" s="144" t="s">
        <v>640</v>
      </c>
    </row>
    <row r="35" spans="1:16">
      <c r="A35" s="157">
        <v>27</v>
      </c>
      <c r="B35" s="206" t="s">
        <v>663</v>
      </c>
      <c r="C35" s="158">
        <v>1</v>
      </c>
      <c r="D35" s="159" t="s">
        <v>517</v>
      </c>
      <c r="E35" s="160">
        <v>5000000</v>
      </c>
      <c r="F35" s="158" t="s">
        <v>655</v>
      </c>
      <c r="G35" s="161" t="s">
        <v>664</v>
      </c>
      <c r="H35" s="162" t="s">
        <v>639</v>
      </c>
      <c r="I35" s="163"/>
      <c r="J35" s="164"/>
      <c r="K35" s="165"/>
      <c r="L35" s="166"/>
      <c r="M35" s="162" t="s">
        <v>639</v>
      </c>
      <c r="N35" s="163"/>
      <c r="O35" s="167">
        <f t="shared" si="1"/>
        <v>5000000</v>
      </c>
      <c r="P35" s="144" t="s">
        <v>640</v>
      </c>
    </row>
    <row r="36" spans="1:16">
      <c r="A36" s="132">
        <v>28</v>
      </c>
      <c r="B36" s="206" t="s">
        <v>665</v>
      </c>
      <c r="C36" s="146">
        <v>1</v>
      </c>
      <c r="D36" s="147" t="s">
        <v>517</v>
      </c>
      <c r="E36" s="148">
        <v>1450000</v>
      </c>
      <c r="F36" s="146" t="s">
        <v>641</v>
      </c>
      <c r="G36" s="149" t="s">
        <v>664</v>
      </c>
      <c r="H36" s="150" t="s">
        <v>639</v>
      </c>
      <c r="I36" s="156"/>
      <c r="J36" s="151"/>
      <c r="K36" s="152"/>
      <c r="L36" s="153"/>
      <c r="M36" s="150" t="s">
        <v>639</v>
      </c>
      <c r="N36" s="156"/>
      <c r="O36" s="143">
        <f t="shared" si="1"/>
        <v>1450000</v>
      </c>
      <c r="P36" s="144" t="s">
        <v>640</v>
      </c>
    </row>
    <row r="37" spans="1:16">
      <c r="A37" s="132">
        <v>29</v>
      </c>
      <c r="B37" s="206" t="s">
        <v>666</v>
      </c>
      <c r="C37" s="146">
        <v>1</v>
      </c>
      <c r="D37" s="147" t="s">
        <v>512</v>
      </c>
      <c r="E37" s="148">
        <v>125000</v>
      </c>
      <c r="F37" s="146" t="s">
        <v>667</v>
      </c>
      <c r="G37" s="149" t="s">
        <v>664</v>
      </c>
      <c r="H37" s="150" t="s">
        <v>639</v>
      </c>
      <c r="I37" s="156"/>
      <c r="J37" s="151"/>
      <c r="K37" s="152"/>
      <c r="L37" s="153"/>
      <c r="M37" s="150" t="s">
        <v>639</v>
      </c>
      <c r="N37" s="156"/>
      <c r="O37" s="143">
        <f t="shared" si="1"/>
        <v>125000</v>
      </c>
      <c r="P37" s="144" t="s">
        <v>640</v>
      </c>
    </row>
    <row r="38" spans="1:16">
      <c r="A38" s="132">
        <v>30</v>
      </c>
      <c r="B38" s="206" t="s">
        <v>668</v>
      </c>
      <c r="C38" s="146">
        <v>2</v>
      </c>
      <c r="D38" s="147" t="s">
        <v>512</v>
      </c>
      <c r="E38" s="148">
        <v>120000</v>
      </c>
      <c r="F38" s="146" t="s">
        <v>669</v>
      </c>
      <c r="G38" s="149" t="s">
        <v>670</v>
      </c>
      <c r="H38" s="150" t="s">
        <v>643</v>
      </c>
      <c r="I38" s="156"/>
      <c r="J38" s="151"/>
      <c r="K38" s="152"/>
      <c r="L38" s="153"/>
      <c r="M38" s="150" t="s">
        <v>643</v>
      </c>
      <c r="N38" s="156"/>
      <c r="O38" s="143">
        <v>120000</v>
      </c>
      <c r="P38" s="144" t="s">
        <v>640</v>
      </c>
    </row>
    <row r="39" spans="1:16">
      <c r="A39" s="132">
        <v>31</v>
      </c>
      <c r="B39" s="205" t="s">
        <v>530</v>
      </c>
      <c r="C39" s="146">
        <v>6</v>
      </c>
      <c r="D39" s="147" t="s">
        <v>512</v>
      </c>
      <c r="E39" s="148">
        <v>1500000</v>
      </c>
      <c r="F39" s="146" t="s">
        <v>637</v>
      </c>
      <c r="G39" s="149" t="s">
        <v>646</v>
      </c>
      <c r="H39" s="150" t="s">
        <v>661</v>
      </c>
      <c r="I39" s="139"/>
      <c r="J39" s="151"/>
      <c r="K39" s="154"/>
      <c r="L39" s="155"/>
      <c r="M39" s="150" t="s">
        <v>661</v>
      </c>
      <c r="N39" s="139"/>
      <c r="O39" s="143">
        <f>E39+I39-L39</f>
        <v>1500000</v>
      </c>
      <c r="P39" s="144" t="s">
        <v>671</v>
      </c>
    </row>
    <row r="40" spans="1:16">
      <c r="A40" s="132">
        <v>32</v>
      </c>
      <c r="B40" s="206" t="s">
        <v>672</v>
      </c>
      <c r="C40" s="146">
        <v>1</v>
      </c>
      <c r="D40" s="147" t="s">
        <v>517</v>
      </c>
      <c r="E40" s="148">
        <v>4450000</v>
      </c>
      <c r="F40" s="146" t="s">
        <v>641</v>
      </c>
      <c r="G40" s="149" t="s">
        <v>664</v>
      </c>
      <c r="H40" s="150" t="s">
        <v>639</v>
      </c>
      <c r="I40" s="156"/>
      <c r="J40" s="151"/>
      <c r="K40" s="152"/>
      <c r="L40" s="153"/>
      <c r="M40" s="150" t="s">
        <v>639</v>
      </c>
      <c r="N40" s="156"/>
      <c r="O40" s="143">
        <f>E40+I40-L40</f>
        <v>4450000</v>
      </c>
      <c r="P40" s="144" t="s">
        <v>673</v>
      </c>
    </row>
    <row r="41" spans="1:16">
      <c r="A41" s="132">
        <v>33</v>
      </c>
      <c r="B41" s="206" t="s">
        <v>674</v>
      </c>
      <c r="C41" s="146">
        <v>1</v>
      </c>
      <c r="D41" s="147" t="s">
        <v>517</v>
      </c>
      <c r="E41" s="148">
        <v>5000000</v>
      </c>
      <c r="F41" s="146" t="s">
        <v>637</v>
      </c>
      <c r="G41" s="149" t="s">
        <v>656</v>
      </c>
      <c r="H41" s="150" t="s">
        <v>639</v>
      </c>
      <c r="I41" s="156"/>
      <c r="J41" s="151"/>
      <c r="K41" s="152"/>
      <c r="L41" s="153"/>
      <c r="M41" s="150" t="s">
        <v>639</v>
      </c>
      <c r="N41" s="156"/>
      <c r="O41" s="143">
        <v>5000000</v>
      </c>
      <c r="P41" s="144" t="s">
        <v>675</v>
      </c>
    </row>
    <row r="42" spans="1:16">
      <c r="A42" s="132">
        <v>34</v>
      </c>
      <c r="B42" s="205" t="s">
        <v>532</v>
      </c>
      <c r="C42" s="146">
        <v>3</v>
      </c>
      <c r="D42" s="147" t="s">
        <v>517</v>
      </c>
      <c r="E42" s="148">
        <v>6000000</v>
      </c>
      <c r="F42" s="146" t="s">
        <v>615</v>
      </c>
      <c r="G42" s="149" t="s">
        <v>658</v>
      </c>
      <c r="H42" s="150" t="s">
        <v>659</v>
      </c>
      <c r="I42" s="139"/>
      <c r="J42" s="151"/>
      <c r="K42" s="152"/>
      <c r="L42" s="153"/>
      <c r="M42" s="150"/>
      <c r="N42" s="139">
        <v>3</v>
      </c>
      <c r="O42" s="143">
        <f t="shared" ref="O42:O53" si="2">E42+I42-L42</f>
        <v>6000000</v>
      </c>
      <c r="P42" s="144" t="s">
        <v>640</v>
      </c>
    </row>
    <row r="43" spans="1:16">
      <c r="A43" s="132">
        <v>35</v>
      </c>
      <c r="B43" s="205" t="s">
        <v>600</v>
      </c>
      <c r="C43" s="146">
        <v>4</v>
      </c>
      <c r="D43" s="147" t="s">
        <v>517</v>
      </c>
      <c r="E43" s="148">
        <v>9000000</v>
      </c>
      <c r="F43" s="146" t="s">
        <v>615</v>
      </c>
      <c r="G43" s="149" t="s">
        <v>658</v>
      </c>
      <c r="H43" s="150" t="s">
        <v>677</v>
      </c>
      <c r="I43" s="139"/>
      <c r="J43" s="164"/>
      <c r="K43" s="168"/>
      <c r="L43" s="169"/>
      <c r="M43" s="162"/>
      <c r="N43" s="170">
        <v>4</v>
      </c>
      <c r="O43" s="143">
        <f t="shared" si="2"/>
        <v>9000000</v>
      </c>
      <c r="P43" s="144" t="s">
        <v>676</v>
      </c>
    </row>
    <row r="44" spans="1:16">
      <c r="A44" s="132">
        <v>36</v>
      </c>
      <c r="B44" s="205" t="s">
        <v>533</v>
      </c>
      <c r="C44" s="146">
        <v>4</v>
      </c>
      <c r="D44" s="147" t="s">
        <v>517</v>
      </c>
      <c r="E44" s="148">
        <v>5000000</v>
      </c>
      <c r="F44" s="146" t="s">
        <v>615</v>
      </c>
      <c r="G44" s="149" t="s">
        <v>658</v>
      </c>
      <c r="H44" s="150" t="s">
        <v>677</v>
      </c>
      <c r="I44" s="139"/>
      <c r="J44" s="151"/>
      <c r="K44" s="154"/>
      <c r="L44" s="155"/>
      <c r="M44" s="150" t="s">
        <v>677</v>
      </c>
      <c r="N44" s="139">
        <v>1</v>
      </c>
      <c r="O44" s="143">
        <f t="shared" si="2"/>
        <v>5000000</v>
      </c>
      <c r="P44" s="144" t="s">
        <v>676</v>
      </c>
    </row>
    <row r="45" spans="1:16">
      <c r="A45" s="132">
        <v>37</v>
      </c>
      <c r="B45" s="205" t="s">
        <v>678</v>
      </c>
      <c r="C45" s="146">
        <v>3</v>
      </c>
      <c r="D45" s="147" t="s">
        <v>517</v>
      </c>
      <c r="E45" s="148">
        <v>1700000</v>
      </c>
      <c r="F45" s="146" t="s">
        <v>615</v>
      </c>
      <c r="G45" s="149" t="s">
        <v>658</v>
      </c>
      <c r="H45" s="150" t="s">
        <v>659</v>
      </c>
      <c r="I45" s="139"/>
      <c r="J45" s="151"/>
      <c r="K45" s="154"/>
      <c r="L45" s="155"/>
      <c r="M45" s="150"/>
      <c r="N45" s="139">
        <v>3</v>
      </c>
      <c r="O45" s="143">
        <f t="shared" si="2"/>
        <v>1700000</v>
      </c>
      <c r="P45" s="144" t="s">
        <v>676</v>
      </c>
    </row>
    <row r="46" spans="1:16">
      <c r="A46" s="132">
        <v>38</v>
      </c>
      <c r="B46" s="205" t="s">
        <v>599</v>
      </c>
      <c r="C46" s="146">
        <v>1</v>
      </c>
      <c r="D46" s="147" t="s">
        <v>679</v>
      </c>
      <c r="E46" s="148">
        <v>2200000</v>
      </c>
      <c r="F46" s="146" t="s">
        <v>615</v>
      </c>
      <c r="G46" s="149" t="s">
        <v>650</v>
      </c>
      <c r="H46" s="150" t="s">
        <v>639</v>
      </c>
      <c r="I46" s="139"/>
      <c r="J46" s="151"/>
      <c r="K46" s="154"/>
      <c r="L46" s="155"/>
      <c r="M46" s="150" t="s">
        <v>639</v>
      </c>
      <c r="N46" s="139"/>
      <c r="O46" s="143">
        <f t="shared" si="2"/>
        <v>2200000</v>
      </c>
      <c r="P46" s="144" t="s">
        <v>676</v>
      </c>
    </row>
    <row r="47" spans="1:16">
      <c r="A47" s="132">
        <v>39</v>
      </c>
      <c r="B47" s="205" t="s">
        <v>680</v>
      </c>
      <c r="C47" s="146">
        <v>1</v>
      </c>
      <c r="D47" s="147" t="s">
        <v>679</v>
      </c>
      <c r="E47" s="148">
        <v>5000000</v>
      </c>
      <c r="F47" s="146" t="s">
        <v>615</v>
      </c>
      <c r="G47" s="149" t="s">
        <v>650</v>
      </c>
      <c r="H47" s="150" t="s">
        <v>639</v>
      </c>
      <c r="I47" s="139"/>
      <c r="J47" s="151"/>
      <c r="K47" s="154"/>
      <c r="L47" s="155"/>
      <c r="M47" s="150" t="s">
        <v>639</v>
      </c>
      <c r="N47" s="139"/>
      <c r="O47" s="143">
        <f t="shared" si="2"/>
        <v>5000000</v>
      </c>
      <c r="P47" s="144" t="s">
        <v>676</v>
      </c>
    </row>
    <row r="48" spans="1:16">
      <c r="A48" s="132">
        <v>40</v>
      </c>
      <c r="B48" s="205" t="s">
        <v>598</v>
      </c>
      <c r="C48" s="146">
        <v>1</v>
      </c>
      <c r="D48" s="147" t="s">
        <v>517</v>
      </c>
      <c r="E48" s="148">
        <v>2500000</v>
      </c>
      <c r="F48" s="146" t="s">
        <v>641</v>
      </c>
      <c r="G48" s="149" t="s">
        <v>650</v>
      </c>
      <c r="H48" s="150" t="s">
        <v>639</v>
      </c>
      <c r="I48" s="139"/>
      <c r="J48" s="151"/>
      <c r="K48" s="154"/>
      <c r="L48" s="155"/>
      <c r="M48" s="171" t="s">
        <v>639</v>
      </c>
      <c r="N48" s="139"/>
      <c r="O48" s="143">
        <f t="shared" si="2"/>
        <v>2500000</v>
      </c>
      <c r="P48" s="144" t="s">
        <v>676</v>
      </c>
    </row>
    <row r="49" spans="1:16">
      <c r="A49" s="132">
        <v>41</v>
      </c>
      <c r="B49" s="206" t="s">
        <v>681</v>
      </c>
      <c r="C49" s="146">
        <v>1</v>
      </c>
      <c r="D49" s="147" t="s">
        <v>512</v>
      </c>
      <c r="E49" s="148">
        <v>250000</v>
      </c>
      <c r="F49" s="146" t="s">
        <v>641</v>
      </c>
      <c r="G49" s="149" t="s">
        <v>664</v>
      </c>
      <c r="H49" s="172">
        <v>1</v>
      </c>
      <c r="I49" s="156"/>
      <c r="J49" s="151"/>
      <c r="K49" s="152"/>
      <c r="L49" s="153"/>
      <c r="M49" s="171">
        <v>1</v>
      </c>
      <c r="N49" s="156"/>
      <c r="O49" s="143">
        <f t="shared" si="2"/>
        <v>250000</v>
      </c>
      <c r="P49" s="144" t="s">
        <v>676</v>
      </c>
    </row>
    <row r="50" spans="1:16">
      <c r="A50" s="132">
        <v>42</v>
      </c>
      <c r="B50" s="206" t="s">
        <v>682</v>
      </c>
      <c r="C50" s="146">
        <v>5</v>
      </c>
      <c r="D50" s="147" t="s">
        <v>512</v>
      </c>
      <c r="E50" s="148">
        <v>360000</v>
      </c>
      <c r="F50" s="146" t="s">
        <v>641</v>
      </c>
      <c r="G50" s="149" t="s">
        <v>664</v>
      </c>
      <c r="H50" s="172" t="s">
        <v>649</v>
      </c>
      <c r="I50" s="156"/>
      <c r="J50" s="151"/>
      <c r="K50" s="152"/>
      <c r="L50" s="153"/>
      <c r="M50" s="171" t="s">
        <v>649</v>
      </c>
      <c r="N50" s="156"/>
      <c r="O50" s="143">
        <f t="shared" si="2"/>
        <v>360000</v>
      </c>
      <c r="P50" s="144" t="s">
        <v>683</v>
      </c>
    </row>
    <row r="51" spans="1:16">
      <c r="A51" s="132">
        <v>43</v>
      </c>
      <c r="B51" s="206" t="s">
        <v>684</v>
      </c>
      <c r="C51" s="146">
        <v>5</v>
      </c>
      <c r="D51" s="147" t="s">
        <v>512</v>
      </c>
      <c r="E51" s="148">
        <v>1200000</v>
      </c>
      <c r="F51" s="146" t="s">
        <v>641</v>
      </c>
      <c r="G51" s="149" t="s">
        <v>670</v>
      </c>
      <c r="H51" s="172" t="s">
        <v>649</v>
      </c>
      <c r="I51" s="156"/>
      <c r="J51" s="151"/>
      <c r="K51" s="152"/>
      <c r="L51" s="153"/>
      <c r="M51" s="171" t="s">
        <v>649</v>
      </c>
      <c r="N51" s="156"/>
      <c r="O51" s="143">
        <f t="shared" si="2"/>
        <v>1200000</v>
      </c>
      <c r="P51" s="144" t="s">
        <v>683</v>
      </c>
    </row>
    <row r="52" spans="1:16">
      <c r="A52" s="132">
        <v>44</v>
      </c>
      <c r="B52" s="206" t="s">
        <v>685</v>
      </c>
      <c r="C52" s="146">
        <v>10</v>
      </c>
      <c r="D52" s="147" t="s">
        <v>512</v>
      </c>
      <c r="E52" s="148">
        <v>3825000</v>
      </c>
      <c r="F52" s="146" t="s">
        <v>641</v>
      </c>
      <c r="G52" s="149" t="s">
        <v>664</v>
      </c>
      <c r="H52" s="172" t="s">
        <v>699</v>
      </c>
      <c r="I52" s="156"/>
      <c r="J52" s="151"/>
      <c r="K52" s="152"/>
      <c r="L52" s="153"/>
      <c r="M52" s="171" t="s">
        <v>699</v>
      </c>
      <c r="N52" s="156"/>
      <c r="O52" s="143">
        <f t="shared" si="2"/>
        <v>3825000</v>
      </c>
      <c r="P52" s="144" t="s">
        <v>683</v>
      </c>
    </row>
    <row r="53" spans="1:16">
      <c r="A53" s="132">
        <v>45</v>
      </c>
      <c r="B53" s="206" t="s">
        <v>686</v>
      </c>
      <c r="C53" s="146">
        <v>11</v>
      </c>
      <c r="D53" s="147" t="s">
        <v>512</v>
      </c>
      <c r="E53" s="148">
        <v>1050000</v>
      </c>
      <c r="F53" s="146" t="s">
        <v>641</v>
      </c>
      <c r="G53" s="149" t="s">
        <v>656</v>
      </c>
      <c r="H53" s="172">
        <v>11</v>
      </c>
      <c r="I53" s="156"/>
      <c r="J53" s="151"/>
      <c r="K53" s="152"/>
      <c r="L53" s="153"/>
      <c r="M53" s="171">
        <v>11</v>
      </c>
      <c r="N53" s="156"/>
      <c r="O53" s="143">
        <f t="shared" si="2"/>
        <v>1050000</v>
      </c>
      <c r="P53" s="144" t="s">
        <v>687</v>
      </c>
    </row>
    <row r="54" spans="1:16">
      <c r="A54" s="132">
        <v>46</v>
      </c>
      <c r="B54" s="206" t="s">
        <v>688</v>
      </c>
      <c r="C54" s="146">
        <v>1</v>
      </c>
      <c r="D54" s="147" t="s">
        <v>517</v>
      </c>
      <c r="E54" s="148">
        <v>400000</v>
      </c>
      <c r="F54" s="173" t="s">
        <v>689</v>
      </c>
      <c r="G54" s="149" t="s">
        <v>664</v>
      </c>
      <c r="H54" s="172">
        <v>1</v>
      </c>
      <c r="I54" s="156"/>
      <c r="J54" s="151"/>
      <c r="K54" s="152"/>
      <c r="L54" s="153"/>
      <c r="M54" s="171">
        <v>1</v>
      </c>
      <c r="N54" s="156"/>
      <c r="O54" s="143">
        <v>400000</v>
      </c>
      <c r="P54" s="144" t="s">
        <v>640</v>
      </c>
    </row>
    <row r="55" spans="1:16">
      <c r="A55" s="132">
        <v>47</v>
      </c>
      <c r="B55" s="206" t="s">
        <v>690</v>
      </c>
      <c r="C55" s="146">
        <v>1</v>
      </c>
      <c r="D55" s="147" t="s">
        <v>517</v>
      </c>
      <c r="E55" s="148">
        <v>450000</v>
      </c>
      <c r="F55" s="146" t="s">
        <v>637</v>
      </c>
      <c r="G55" s="149" t="s">
        <v>670</v>
      </c>
      <c r="H55" s="172"/>
      <c r="I55" s="156"/>
      <c r="J55" s="151"/>
      <c r="K55" s="152"/>
      <c r="L55" s="153"/>
      <c r="M55" s="171"/>
      <c r="N55" s="156">
        <v>1</v>
      </c>
      <c r="O55" s="143">
        <v>450000</v>
      </c>
      <c r="P55" s="144" t="s">
        <v>640</v>
      </c>
    </row>
    <row r="56" spans="1:16">
      <c r="A56" s="132">
        <v>48</v>
      </c>
      <c r="B56" s="206" t="s">
        <v>691</v>
      </c>
      <c r="C56" s="146">
        <v>3</v>
      </c>
      <c r="D56" s="147" t="s">
        <v>512</v>
      </c>
      <c r="E56" s="148">
        <v>1250000</v>
      </c>
      <c r="F56" s="146" t="s">
        <v>641</v>
      </c>
      <c r="G56" s="149" t="s">
        <v>656</v>
      </c>
      <c r="H56" s="172">
        <v>3</v>
      </c>
      <c r="I56" s="156"/>
      <c r="J56" s="151"/>
      <c r="K56" s="152"/>
      <c r="L56" s="153"/>
      <c r="M56" s="171">
        <v>3</v>
      </c>
      <c r="N56" s="156"/>
      <c r="O56" s="143">
        <v>1250000</v>
      </c>
      <c r="P56" s="144" t="s">
        <v>640</v>
      </c>
    </row>
    <row r="57" spans="1:16">
      <c r="A57" s="132">
        <v>50</v>
      </c>
      <c r="B57" s="206" t="s">
        <v>692</v>
      </c>
      <c r="C57" s="146">
        <v>1</v>
      </c>
      <c r="D57" s="147" t="s">
        <v>512</v>
      </c>
      <c r="E57" s="148">
        <v>5000000</v>
      </c>
      <c r="F57" s="146" t="s">
        <v>655</v>
      </c>
      <c r="G57" s="149" t="s">
        <v>670</v>
      </c>
      <c r="H57" s="150" t="s">
        <v>639</v>
      </c>
      <c r="I57" s="156"/>
      <c r="J57" s="151"/>
      <c r="K57" s="152"/>
      <c r="L57" s="153"/>
      <c r="M57" s="139">
        <v>1</v>
      </c>
      <c r="N57" s="156"/>
      <c r="O57" s="143">
        <v>5000000</v>
      </c>
      <c r="P57" s="144" t="s">
        <v>693</v>
      </c>
    </row>
    <row r="58" spans="1:16">
      <c r="A58" s="132">
        <v>52</v>
      </c>
      <c r="B58" s="207" t="s">
        <v>700</v>
      </c>
      <c r="C58" s="192">
        <v>2</v>
      </c>
      <c r="D58" s="193" t="s">
        <v>512</v>
      </c>
      <c r="E58" s="194">
        <v>1500000</v>
      </c>
      <c r="F58" s="195" t="s">
        <v>637</v>
      </c>
      <c r="G58" s="196" t="s">
        <v>701</v>
      </c>
      <c r="H58" s="197" t="s">
        <v>639</v>
      </c>
      <c r="I58" s="198"/>
      <c r="J58" s="199"/>
      <c r="K58" s="200"/>
      <c r="L58" s="201"/>
      <c r="M58" s="202">
        <v>1</v>
      </c>
      <c r="N58" s="198"/>
      <c r="O58" s="203">
        <f>E58</f>
        <v>1500000</v>
      </c>
      <c r="P58" s="204" t="s">
        <v>702</v>
      </c>
    </row>
    <row r="59" spans="1:16">
      <c r="A59" s="132">
        <v>54</v>
      </c>
      <c r="B59" s="207" t="s">
        <v>703</v>
      </c>
      <c r="C59" s="192">
        <v>2</v>
      </c>
      <c r="D59" s="193" t="s">
        <v>512</v>
      </c>
      <c r="E59" s="194">
        <v>500000</v>
      </c>
      <c r="F59" s="195" t="s">
        <v>637</v>
      </c>
      <c r="G59" s="196" t="s">
        <v>701</v>
      </c>
      <c r="H59" s="197" t="s">
        <v>643</v>
      </c>
      <c r="I59" s="198"/>
      <c r="J59" s="199"/>
      <c r="K59" s="200"/>
      <c r="L59" s="201"/>
      <c r="M59" s="202">
        <v>2</v>
      </c>
      <c r="N59" s="198"/>
      <c r="O59" s="203">
        <f t="shared" ref="O59:O70" si="3">E59</f>
        <v>500000</v>
      </c>
      <c r="P59" s="204" t="s">
        <v>702</v>
      </c>
    </row>
    <row r="60" spans="1:16">
      <c r="A60" s="132">
        <v>56</v>
      </c>
      <c r="B60" s="207" t="s">
        <v>704</v>
      </c>
      <c r="C60" s="192">
        <v>1</v>
      </c>
      <c r="D60" s="147" t="s">
        <v>512</v>
      </c>
      <c r="E60" s="194">
        <v>600000</v>
      </c>
      <c r="F60" s="195" t="s">
        <v>637</v>
      </c>
      <c r="G60" s="196" t="s">
        <v>701</v>
      </c>
      <c r="H60" s="197" t="s">
        <v>639</v>
      </c>
      <c r="I60" s="198"/>
      <c r="J60" s="199"/>
      <c r="K60" s="200"/>
      <c r="L60" s="201"/>
      <c r="M60" s="202">
        <v>1</v>
      </c>
      <c r="N60" s="198"/>
      <c r="O60" s="203">
        <f t="shared" si="3"/>
        <v>600000</v>
      </c>
      <c r="P60" s="204" t="s">
        <v>702</v>
      </c>
    </row>
    <row r="61" spans="1:16">
      <c r="A61" s="132">
        <v>58</v>
      </c>
      <c r="B61" s="207" t="s">
        <v>705</v>
      </c>
      <c r="C61" s="192">
        <v>1</v>
      </c>
      <c r="D61" s="193" t="s">
        <v>512</v>
      </c>
      <c r="E61" s="194">
        <v>185000</v>
      </c>
      <c r="F61" s="195" t="s">
        <v>637</v>
      </c>
      <c r="G61" s="196" t="s">
        <v>701</v>
      </c>
      <c r="H61" s="197" t="s">
        <v>639</v>
      </c>
      <c r="I61" s="198"/>
      <c r="J61" s="199"/>
      <c r="K61" s="200"/>
      <c r="L61" s="201"/>
      <c r="M61" s="202">
        <v>1</v>
      </c>
      <c r="N61" s="198"/>
      <c r="O61" s="203">
        <f t="shared" si="3"/>
        <v>185000</v>
      </c>
      <c r="P61" s="204" t="s">
        <v>702</v>
      </c>
    </row>
    <row r="62" spans="1:16">
      <c r="A62" s="132">
        <v>60</v>
      </c>
      <c r="B62" s="207" t="s">
        <v>706</v>
      </c>
      <c r="C62" s="192">
        <v>1</v>
      </c>
      <c r="D62" s="193" t="s">
        <v>512</v>
      </c>
      <c r="E62" s="194">
        <v>500000</v>
      </c>
      <c r="F62" s="195" t="s">
        <v>637</v>
      </c>
      <c r="G62" s="196" t="s">
        <v>701</v>
      </c>
      <c r="H62" s="197" t="s">
        <v>639</v>
      </c>
      <c r="I62" s="198"/>
      <c r="J62" s="199"/>
      <c r="K62" s="200"/>
      <c r="L62" s="201"/>
      <c r="M62" s="197" t="s">
        <v>639</v>
      </c>
      <c r="N62" s="198"/>
      <c r="O62" s="203">
        <f t="shared" si="3"/>
        <v>500000</v>
      </c>
      <c r="P62" s="204" t="s">
        <v>702</v>
      </c>
    </row>
    <row r="63" spans="1:16">
      <c r="A63" s="132">
        <v>62</v>
      </c>
      <c r="B63" s="207" t="s">
        <v>707</v>
      </c>
      <c r="C63" s="192">
        <v>1</v>
      </c>
      <c r="D63" s="147" t="s">
        <v>512</v>
      </c>
      <c r="E63" s="194">
        <v>175000</v>
      </c>
      <c r="F63" s="195" t="s">
        <v>715</v>
      </c>
      <c r="G63" s="196" t="s">
        <v>716</v>
      </c>
      <c r="H63" s="197" t="s">
        <v>639</v>
      </c>
      <c r="I63" s="198"/>
      <c r="J63" s="199"/>
      <c r="K63" s="200"/>
      <c r="L63" s="201"/>
      <c r="M63" s="197" t="s">
        <v>639</v>
      </c>
      <c r="N63" s="198"/>
      <c r="O63" s="203">
        <f t="shared" si="3"/>
        <v>175000</v>
      </c>
      <c r="P63" s="204" t="s">
        <v>702</v>
      </c>
    </row>
    <row r="64" spans="1:16">
      <c r="A64" s="132">
        <v>64</v>
      </c>
      <c r="B64" s="207" t="s">
        <v>708</v>
      </c>
      <c r="C64" s="192">
        <v>1</v>
      </c>
      <c r="D64" s="193" t="s">
        <v>517</v>
      </c>
      <c r="E64" s="194">
        <v>5900000</v>
      </c>
      <c r="F64" s="195" t="s">
        <v>715</v>
      </c>
      <c r="G64" s="196" t="s">
        <v>716</v>
      </c>
      <c r="H64" s="197" t="s">
        <v>639</v>
      </c>
      <c r="I64" s="198"/>
      <c r="J64" s="199"/>
      <c r="K64" s="200"/>
      <c r="L64" s="201"/>
      <c r="M64" s="197" t="s">
        <v>639</v>
      </c>
      <c r="N64" s="198"/>
      <c r="O64" s="203">
        <f t="shared" si="3"/>
        <v>5900000</v>
      </c>
      <c r="P64" s="204" t="s">
        <v>702</v>
      </c>
    </row>
    <row r="65" spans="1:16">
      <c r="A65" s="132">
        <v>66</v>
      </c>
      <c r="B65" s="207" t="s">
        <v>709</v>
      </c>
      <c r="C65" s="192">
        <v>1</v>
      </c>
      <c r="D65" s="193" t="s">
        <v>517</v>
      </c>
      <c r="E65" s="194">
        <v>5000000</v>
      </c>
      <c r="F65" s="195" t="s">
        <v>715</v>
      </c>
      <c r="G65" s="196" t="s">
        <v>716</v>
      </c>
      <c r="H65" s="197" t="s">
        <v>639</v>
      </c>
      <c r="I65" s="198"/>
      <c r="J65" s="199"/>
      <c r="K65" s="200"/>
      <c r="L65" s="201"/>
      <c r="M65" s="197" t="s">
        <v>639</v>
      </c>
      <c r="N65" s="198"/>
      <c r="O65" s="203">
        <f t="shared" si="3"/>
        <v>5000000</v>
      </c>
      <c r="P65" s="204" t="s">
        <v>702</v>
      </c>
    </row>
    <row r="66" spans="1:16">
      <c r="A66" s="132">
        <v>68</v>
      </c>
      <c r="B66" s="207" t="s">
        <v>710</v>
      </c>
      <c r="C66" s="192">
        <v>8</v>
      </c>
      <c r="D66" s="193" t="s">
        <v>517</v>
      </c>
      <c r="E66" s="194">
        <v>5600000</v>
      </c>
      <c r="F66" s="195" t="s">
        <v>715</v>
      </c>
      <c r="G66" s="196" t="s">
        <v>716</v>
      </c>
      <c r="H66" s="197" t="s">
        <v>662</v>
      </c>
      <c r="I66" s="198"/>
      <c r="J66" s="199"/>
      <c r="K66" s="200"/>
      <c r="L66" s="201"/>
      <c r="M66" s="197" t="s">
        <v>662</v>
      </c>
      <c r="N66" s="198"/>
      <c r="O66" s="203">
        <f t="shared" si="3"/>
        <v>5600000</v>
      </c>
      <c r="P66" s="204" t="s">
        <v>702</v>
      </c>
    </row>
    <row r="67" spans="1:16">
      <c r="A67" s="132">
        <v>70</v>
      </c>
      <c r="B67" s="207" t="s">
        <v>711</v>
      </c>
      <c r="C67" s="192">
        <v>1</v>
      </c>
      <c r="D67" s="193" t="s">
        <v>517</v>
      </c>
      <c r="E67" s="194">
        <v>2500000</v>
      </c>
      <c r="F67" s="195" t="s">
        <v>715</v>
      </c>
      <c r="G67" s="196" t="s">
        <v>716</v>
      </c>
      <c r="H67" s="197" t="s">
        <v>639</v>
      </c>
      <c r="I67" s="198"/>
      <c r="J67" s="199"/>
      <c r="K67" s="200"/>
      <c r="L67" s="201"/>
      <c r="M67" s="197" t="s">
        <v>639</v>
      </c>
      <c r="N67" s="198"/>
      <c r="O67" s="203">
        <f t="shared" si="3"/>
        <v>2500000</v>
      </c>
      <c r="P67" s="204" t="s">
        <v>702</v>
      </c>
    </row>
    <row r="68" spans="1:16">
      <c r="A68" s="132">
        <v>72</v>
      </c>
      <c r="B68" s="207" t="s">
        <v>712</v>
      </c>
      <c r="C68" s="192">
        <v>1</v>
      </c>
      <c r="D68" s="193" t="s">
        <v>517</v>
      </c>
      <c r="E68" s="194">
        <v>4600000</v>
      </c>
      <c r="F68" s="195" t="s">
        <v>715</v>
      </c>
      <c r="G68" s="196" t="s">
        <v>716</v>
      </c>
      <c r="H68" s="197" t="s">
        <v>639</v>
      </c>
      <c r="I68" s="198"/>
      <c r="J68" s="199"/>
      <c r="K68" s="200"/>
      <c r="L68" s="201"/>
      <c r="M68" s="197" t="s">
        <v>639</v>
      </c>
      <c r="N68" s="198"/>
      <c r="O68" s="203">
        <f t="shared" si="3"/>
        <v>4600000</v>
      </c>
      <c r="P68" s="204" t="s">
        <v>702</v>
      </c>
    </row>
    <row r="69" spans="1:16">
      <c r="A69" s="132">
        <v>74</v>
      </c>
      <c r="B69" s="207" t="s">
        <v>713</v>
      </c>
      <c r="C69" s="192">
        <v>90</v>
      </c>
      <c r="D69" s="193" t="s">
        <v>512</v>
      </c>
      <c r="E69" s="194">
        <v>3500000</v>
      </c>
      <c r="F69" s="195" t="s">
        <v>715</v>
      </c>
      <c r="G69" s="196" t="s">
        <v>716</v>
      </c>
      <c r="H69" s="197" t="s">
        <v>717</v>
      </c>
      <c r="I69" s="198"/>
      <c r="J69" s="199"/>
      <c r="K69" s="200"/>
      <c r="L69" s="201"/>
      <c r="M69" s="197" t="s">
        <v>717</v>
      </c>
      <c r="N69" s="198"/>
      <c r="O69" s="203">
        <f t="shared" si="3"/>
        <v>3500000</v>
      </c>
      <c r="P69" s="204" t="s">
        <v>702</v>
      </c>
    </row>
    <row r="70" spans="1:16">
      <c r="A70" s="132">
        <v>76</v>
      </c>
      <c r="B70" s="206" t="s">
        <v>714</v>
      </c>
      <c r="C70" s="213">
        <v>8</v>
      </c>
      <c r="D70" s="214" t="s">
        <v>517</v>
      </c>
      <c r="E70" s="148">
        <v>720000</v>
      </c>
      <c r="F70" s="146" t="s">
        <v>715</v>
      </c>
      <c r="G70" s="149" t="s">
        <v>716</v>
      </c>
      <c r="H70" s="150" t="s">
        <v>662</v>
      </c>
      <c r="I70" s="156"/>
      <c r="J70" s="151"/>
      <c r="K70" s="152"/>
      <c r="L70" s="153"/>
      <c r="M70" s="150" t="s">
        <v>662</v>
      </c>
      <c r="N70" s="156"/>
      <c r="O70" s="143">
        <f t="shared" si="3"/>
        <v>720000</v>
      </c>
      <c r="P70" s="204" t="s">
        <v>702</v>
      </c>
    </row>
    <row r="71" spans="1:16">
      <c r="A71" s="367" t="s">
        <v>538</v>
      </c>
      <c r="B71" s="368"/>
      <c r="C71" s="208"/>
      <c r="D71" s="209"/>
      <c r="E71" s="174">
        <f>SUM(E9:E70)</f>
        <v>145635000</v>
      </c>
      <c r="F71" s="208"/>
      <c r="G71" s="209"/>
      <c r="H71" s="175"/>
      <c r="I71" s="176"/>
      <c r="J71" s="210"/>
      <c r="K71" s="211"/>
      <c r="L71" s="177"/>
      <c r="M71" s="212"/>
      <c r="N71" s="212"/>
      <c r="O71" s="178">
        <f>E71+I71-L71</f>
        <v>145635000</v>
      </c>
      <c r="P71" s="217"/>
    </row>
    <row r="72" spans="1:16">
      <c r="A72" s="179"/>
      <c r="B72" s="180"/>
      <c r="C72" s="180"/>
      <c r="D72" s="180"/>
      <c r="E72" s="180"/>
      <c r="F72" s="180"/>
      <c r="G72" s="181"/>
      <c r="H72" s="181"/>
      <c r="I72" s="180"/>
      <c r="J72" s="182"/>
      <c r="K72" s="125"/>
      <c r="L72" s="125"/>
      <c r="M72" s="126"/>
      <c r="N72" s="183"/>
      <c r="O72" s="123"/>
      <c r="P72" s="123"/>
    </row>
    <row r="73" spans="1:16">
      <c r="A73" s="179"/>
      <c r="B73" s="180"/>
      <c r="C73" s="180"/>
      <c r="D73" s="180"/>
      <c r="E73" s="180"/>
      <c r="F73" s="180"/>
      <c r="G73" s="181"/>
      <c r="H73" s="181"/>
      <c r="I73" s="180"/>
      <c r="J73" s="182"/>
      <c r="K73" s="125"/>
      <c r="L73" s="183"/>
      <c r="M73" s="183"/>
      <c r="N73" s="183"/>
      <c r="O73" s="184" t="s">
        <v>873</v>
      </c>
      <c r="P73" s="185"/>
    </row>
    <row r="74" spans="1:16">
      <c r="A74" s="122"/>
      <c r="B74" s="185"/>
      <c r="C74" s="185"/>
      <c r="D74" s="185"/>
      <c r="E74" s="185"/>
      <c r="F74" s="185"/>
      <c r="G74" s="186"/>
      <c r="H74" s="186"/>
      <c r="I74" s="187"/>
      <c r="J74" s="188"/>
      <c r="K74" s="125"/>
      <c r="L74" s="183"/>
      <c r="M74" s="183"/>
      <c r="N74" s="189"/>
      <c r="O74" s="179"/>
      <c r="P74" s="123"/>
    </row>
    <row r="75" spans="1:16">
      <c r="A75" s="122"/>
      <c r="B75" s="185"/>
      <c r="C75" s="185"/>
      <c r="D75" s="185"/>
      <c r="E75" s="185"/>
      <c r="F75" s="185"/>
      <c r="G75" s="186"/>
      <c r="H75" s="186"/>
      <c r="I75" s="185"/>
      <c r="J75" s="188"/>
      <c r="K75" s="125"/>
      <c r="L75" s="183"/>
      <c r="M75" s="183"/>
      <c r="N75" s="189"/>
      <c r="O75" s="179"/>
      <c r="P75" s="123"/>
    </row>
    <row r="76" spans="1:16">
      <c r="A76" s="122"/>
      <c r="B76" s="185"/>
      <c r="C76" s="185"/>
      <c r="D76" s="185"/>
      <c r="E76" s="185"/>
      <c r="F76" s="185"/>
      <c r="G76" s="186"/>
      <c r="H76" s="186"/>
      <c r="I76" s="185"/>
      <c r="J76" s="188"/>
      <c r="K76" s="125"/>
      <c r="L76" s="183"/>
      <c r="M76" s="183"/>
      <c r="N76" s="189"/>
      <c r="O76" s="179"/>
      <c r="P76" s="123"/>
    </row>
    <row r="77" spans="1:16">
      <c r="A77" s="122"/>
      <c r="B77" s="185"/>
      <c r="C77" s="185"/>
      <c r="D77" s="185"/>
      <c r="E77" s="185"/>
      <c r="F77" s="185"/>
      <c r="G77" s="186"/>
      <c r="H77" s="186"/>
      <c r="I77" s="185"/>
      <c r="J77" s="188"/>
      <c r="K77" s="125"/>
      <c r="L77" s="183"/>
      <c r="M77" s="183"/>
      <c r="N77" s="189"/>
      <c r="O77" s="179"/>
      <c r="P77" s="123"/>
    </row>
    <row r="78" spans="1:16">
      <c r="A78" s="122"/>
      <c r="B78" s="185"/>
      <c r="C78" s="185"/>
      <c r="D78" s="185"/>
      <c r="E78" s="185"/>
      <c r="F78" s="185"/>
      <c r="G78" s="186"/>
      <c r="H78" s="186"/>
      <c r="I78" s="185"/>
      <c r="J78" s="188"/>
      <c r="K78" s="125"/>
      <c r="L78" s="190"/>
      <c r="M78" s="190"/>
      <c r="N78" s="189"/>
      <c r="O78" s="191" t="s">
        <v>694</v>
      </c>
      <c r="P78" s="123"/>
    </row>
    <row r="79" spans="1:16">
      <c r="A79" s="122"/>
      <c r="B79" s="185"/>
      <c r="C79" s="185"/>
      <c r="D79" s="185"/>
      <c r="E79" s="185"/>
      <c r="F79" s="185"/>
      <c r="G79" s="186"/>
      <c r="H79" s="186"/>
      <c r="I79" s="185"/>
      <c r="J79" s="188"/>
      <c r="K79" s="188"/>
      <c r="L79" s="188"/>
      <c r="M79" s="189"/>
      <c r="N79" s="189"/>
      <c r="O79" s="123"/>
      <c r="P79" s="123"/>
    </row>
  </sheetData>
  <mergeCells count="19">
    <mergeCell ref="A71:B71"/>
    <mergeCell ref="J6:L6"/>
    <mergeCell ref="M6:N6"/>
    <mergeCell ref="O6:O7"/>
    <mergeCell ref="P6:P7"/>
    <mergeCell ref="C8:D8"/>
    <mergeCell ref="F8:G8"/>
    <mergeCell ref="J8:L8"/>
    <mergeCell ref="M8:N8"/>
    <mergeCell ref="A1:P1"/>
    <mergeCell ref="A2:P2"/>
    <mergeCell ref="A3:P3"/>
    <mergeCell ref="A4:P4"/>
    <mergeCell ref="A6:A7"/>
    <mergeCell ref="B6:B7"/>
    <mergeCell ref="C6:D7"/>
    <mergeCell ref="E6:E7"/>
    <mergeCell ref="F6:G7"/>
    <mergeCell ref="H6:I6"/>
  </mergeCells>
  <pageMargins left="0.23622047244094491" right="0.23622047244094491" top="0.74803149606299213" bottom="0.74803149606299213" header="0.31496062992125984" footer="0.31496062992125984"/>
  <pageSetup paperSize="5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K43"/>
  <sheetViews>
    <sheetView view="pageBreakPreview" topLeftCell="A13" zoomScaleSheetLayoutView="100" workbookViewId="0">
      <selection activeCell="E36" sqref="E36"/>
    </sheetView>
  </sheetViews>
  <sheetFormatPr defaultRowHeight="14.4"/>
  <cols>
    <col min="1" max="1" width="4.6640625" customWidth="1"/>
    <col min="2" max="2" width="23.88671875" customWidth="1"/>
    <col min="3" max="3" width="11.33203125" customWidth="1"/>
    <col min="4" max="4" width="11.44140625" customWidth="1"/>
    <col min="5" max="8" width="14.6640625" customWidth="1"/>
    <col min="9" max="9" width="10.6640625" bestFit="1" customWidth="1"/>
    <col min="10" max="10" width="11.109375" bestFit="1" customWidth="1"/>
    <col min="11" max="11" width="15.5546875" customWidth="1"/>
  </cols>
  <sheetData>
    <row r="1" spans="1:11">
      <c r="A1" s="344" t="s">
        <v>617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</row>
    <row r="2" spans="1:11">
      <c r="A2" s="344" t="s">
        <v>618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</row>
    <row r="3" spans="1:11">
      <c r="A3" s="344" t="s">
        <v>597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</row>
    <row r="4" spans="1:11">
      <c r="A4" s="344" t="s">
        <v>718</v>
      </c>
      <c r="B4" s="344"/>
      <c r="C4" s="344"/>
      <c r="D4" s="344"/>
      <c r="E4" s="344"/>
      <c r="F4" s="344"/>
      <c r="G4" s="344"/>
      <c r="H4" s="344"/>
      <c r="I4" s="344"/>
      <c r="J4" s="344"/>
      <c r="K4" s="344"/>
    </row>
    <row r="6" spans="1:11" ht="39.6">
      <c r="A6" s="112" t="s">
        <v>510</v>
      </c>
      <c r="B6" s="112" t="s">
        <v>539</v>
      </c>
      <c r="C6" s="112" t="s">
        <v>540</v>
      </c>
      <c r="D6" s="112" t="s">
        <v>541</v>
      </c>
      <c r="E6" s="112" t="s">
        <v>542</v>
      </c>
      <c r="F6" s="112" t="s">
        <v>543</v>
      </c>
      <c r="G6" s="112" t="s">
        <v>544</v>
      </c>
      <c r="H6" s="112" t="s">
        <v>695</v>
      </c>
      <c r="I6" s="112" t="s">
        <v>696</v>
      </c>
      <c r="J6" s="112" t="s">
        <v>697</v>
      </c>
      <c r="K6" s="112" t="s">
        <v>619</v>
      </c>
    </row>
    <row r="7" spans="1:11">
      <c r="A7" s="113">
        <v>1</v>
      </c>
      <c r="B7" s="113">
        <v>2</v>
      </c>
      <c r="C7" s="113">
        <v>3</v>
      </c>
      <c r="D7" s="113">
        <v>4</v>
      </c>
      <c r="E7" s="113">
        <v>5</v>
      </c>
      <c r="F7" s="113">
        <v>6</v>
      </c>
      <c r="G7" s="113">
        <v>7</v>
      </c>
      <c r="H7" s="113">
        <v>8</v>
      </c>
      <c r="I7" s="113">
        <v>9</v>
      </c>
      <c r="J7" s="113">
        <v>10</v>
      </c>
      <c r="K7" s="113">
        <v>11</v>
      </c>
    </row>
    <row r="8" spans="1:11">
      <c r="A8" s="112">
        <v>1</v>
      </c>
      <c r="B8" s="114" t="s">
        <v>545</v>
      </c>
      <c r="C8" s="115" t="s">
        <v>546</v>
      </c>
      <c r="D8" s="116">
        <v>5510</v>
      </c>
      <c r="E8" s="116">
        <v>148770000</v>
      </c>
      <c r="F8" s="116">
        <v>0</v>
      </c>
      <c r="G8" s="116">
        <f>E8+F8</f>
        <v>148770000</v>
      </c>
      <c r="H8" s="117">
        <f>G8</f>
        <v>148770000</v>
      </c>
      <c r="I8" s="117">
        <v>0</v>
      </c>
      <c r="J8" s="117">
        <v>0</v>
      </c>
      <c r="K8" s="118" t="s">
        <v>620</v>
      </c>
    </row>
    <row r="9" spans="1:11">
      <c r="A9" s="112">
        <v>2</v>
      </c>
      <c r="B9" s="114" t="s">
        <v>547</v>
      </c>
      <c r="C9" s="115" t="s">
        <v>548</v>
      </c>
      <c r="D9" s="116">
        <v>4863</v>
      </c>
      <c r="E9" s="116">
        <v>131301000</v>
      </c>
      <c r="F9" s="116">
        <v>0</v>
      </c>
      <c r="G9" s="116">
        <f t="shared" ref="G9:G34" si="0">E9+F9</f>
        <v>131301000</v>
      </c>
      <c r="H9" s="117">
        <f t="shared" ref="H9:H34" si="1">G9</f>
        <v>131301000</v>
      </c>
      <c r="I9" s="117">
        <v>0</v>
      </c>
      <c r="J9" s="117">
        <v>0</v>
      </c>
      <c r="K9" s="118" t="s">
        <v>620</v>
      </c>
    </row>
    <row r="10" spans="1:11">
      <c r="A10" s="112">
        <v>3</v>
      </c>
      <c r="B10" s="114" t="s">
        <v>549</v>
      </c>
      <c r="C10" s="115" t="s">
        <v>550</v>
      </c>
      <c r="D10" s="116">
        <v>8032</v>
      </c>
      <c r="E10" s="116">
        <v>216864000</v>
      </c>
      <c r="F10" s="116">
        <v>0</v>
      </c>
      <c r="G10" s="116">
        <f t="shared" si="0"/>
        <v>216864000</v>
      </c>
      <c r="H10" s="117">
        <f t="shared" si="1"/>
        <v>216864000</v>
      </c>
      <c r="I10" s="117">
        <v>0</v>
      </c>
      <c r="J10" s="117">
        <v>0</v>
      </c>
      <c r="K10" s="118" t="s">
        <v>620</v>
      </c>
    </row>
    <row r="11" spans="1:11">
      <c r="A11" s="112">
        <v>4</v>
      </c>
      <c r="B11" s="114" t="s">
        <v>551</v>
      </c>
      <c r="C11" s="115" t="s">
        <v>552</v>
      </c>
      <c r="D11" s="116">
        <v>17452</v>
      </c>
      <c r="E11" s="116">
        <v>471204000</v>
      </c>
      <c r="F11" s="116">
        <v>0</v>
      </c>
      <c r="G11" s="116">
        <f t="shared" si="0"/>
        <v>471204000</v>
      </c>
      <c r="H11" s="117">
        <f t="shared" si="1"/>
        <v>471204000</v>
      </c>
      <c r="I11" s="117">
        <v>0</v>
      </c>
      <c r="J11" s="117">
        <v>0</v>
      </c>
      <c r="K11" s="118" t="s">
        <v>620</v>
      </c>
    </row>
    <row r="12" spans="1:11">
      <c r="A12" s="112">
        <v>5</v>
      </c>
      <c r="B12" s="114" t="s">
        <v>553</v>
      </c>
      <c r="C12" s="115" t="s">
        <v>554</v>
      </c>
      <c r="D12" s="116">
        <v>5967</v>
      </c>
      <c r="E12" s="116">
        <v>161109000</v>
      </c>
      <c r="F12" s="116">
        <v>0</v>
      </c>
      <c r="G12" s="116">
        <f t="shared" si="0"/>
        <v>161109000</v>
      </c>
      <c r="H12" s="117">
        <f t="shared" si="1"/>
        <v>161109000</v>
      </c>
      <c r="I12" s="117">
        <v>0</v>
      </c>
      <c r="J12" s="117">
        <v>0</v>
      </c>
      <c r="K12" s="118" t="s">
        <v>620</v>
      </c>
    </row>
    <row r="13" spans="1:11">
      <c r="A13" s="112">
        <v>6</v>
      </c>
      <c r="B13" s="114" t="s">
        <v>555</v>
      </c>
      <c r="C13" s="115" t="s">
        <v>556</v>
      </c>
      <c r="D13" s="116">
        <v>7018</v>
      </c>
      <c r="E13" s="116">
        <v>189486000</v>
      </c>
      <c r="F13" s="116">
        <v>0</v>
      </c>
      <c r="G13" s="116">
        <f t="shared" si="0"/>
        <v>189486000</v>
      </c>
      <c r="H13" s="117">
        <f t="shared" si="1"/>
        <v>189486000</v>
      </c>
      <c r="I13" s="117">
        <v>0</v>
      </c>
      <c r="J13" s="117">
        <v>0</v>
      </c>
      <c r="K13" s="118" t="s">
        <v>620</v>
      </c>
    </row>
    <row r="14" spans="1:11">
      <c r="A14" s="112">
        <v>7</v>
      </c>
      <c r="B14" s="114" t="s">
        <v>557</v>
      </c>
      <c r="C14" s="115" t="s">
        <v>558</v>
      </c>
      <c r="D14" s="116">
        <v>1600</v>
      </c>
      <c r="E14" s="116">
        <v>43200000</v>
      </c>
      <c r="F14" s="116">
        <v>0</v>
      </c>
      <c r="G14" s="116">
        <f t="shared" si="0"/>
        <v>43200000</v>
      </c>
      <c r="H14" s="117">
        <f t="shared" si="1"/>
        <v>43200000</v>
      </c>
      <c r="I14" s="117">
        <v>0</v>
      </c>
      <c r="J14" s="117">
        <v>0</v>
      </c>
      <c r="K14" s="118" t="s">
        <v>620</v>
      </c>
    </row>
    <row r="15" spans="1:11">
      <c r="A15" s="112">
        <v>8</v>
      </c>
      <c r="B15" s="114" t="s">
        <v>559</v>
      </c>
      <c r="C15" s="115" t="s">
        <v>560</v>
      </c>
      <c r="D15" s="116">
        <v>567</v>
      </c>
      <c r="E15" s="116">
        <v>15309000</v>
      </c>
      <c r="F15" s="116">
        <v>0</v>
      </c>
      <c r="G15" s="116">
        <f t="shared" si="0"/>
        <v>15309000</v>
      </c>
      <c r="H15" s="117">
        <f t="shared" si="1"/>
        <v>15309000</v>
      </c>
      <c r="I15" s="117">
        <v>0</v>
      </c>
      <c r="J15" s="117">
        <v>0</v>
      </c>
      <c r="K15" s="118" t="s">
        <v>620</v>
      </c>
    </row>
    <row r="16" spans="1:11">
      <c r="A16" s="112">
        <v>9</v>
      </c>
      <c r="B16" s="114" t="s">
        <v>561</v>
      </c>
      <c r="C16" s="115" t="s">
        <v>562</v>
      </c>
      <c r="D16" s="116">
        <v>2194</v>
      </c>
      <c r="E16" s="116">
        <v>59238000</v>
      </c>
      <c r="F16" s="116">
        <v>0</v>
      </c>
      <c r="G16" s="116">
        <f t="shared" si="0"/>
        <v>59238000</v>
      </c>
      <c r="H16" s="117">
        <f t="shared" si="1"/>
        <v>59238000</v>
      </c>
      <c r="I16" s="117">
        <v>0</v>
      </c>
      <c r="J16" s="117">
        <v>0</v>
      </c>
      <c r="K16" s="118" t="s">
        <v>620</v>
      </c>
    </row>
    <row r="17" spans="1:11">
      <c r="A17" s="112">
        <v>10</v>
      </c>
      <c r="B17" s="114" t="s">
        <v>563</v>
      </c>
      <c r="C17" s="115" t="s">
        <v>564</v>
      </c>
      <c r="D17" s="116">
        <v>2400</v>
      </c>
      <c r="E17" s="116">
        <v>64800000</v>
      </c>
      <c r="F17" s="116">
        <v>0</v>
      </c>
      <c r="G17" s="116">
        <f t="shared" si="0"/>
        <v>64800000</v>
      </c>
      <c r="H17" s="117">
        <f t="shared" si="1"/>
        <v>64800000</v>
      </c>
      <c r="I17" s="117">
        <v>0</v>
      </c>
      <c r="J17" s="117">
        <v>0</v>
      </c>
      <c r="K17" s="118" t="s">
        <v>620</v>
      </c>
    </row>
    <row r="18" spans="1:11">
      <c r="A18" s="112">
        <v>11</v>
      </c>
      <c r="B18" s="114" t="s">
        <v>565</v>
      </c>
      <c r="C18" s="115" t="s">
        <v>566</v>
      </c>
      <c r="D18" s="116">
        <v>503</v>
      </c>
      <c r="E18" s="116">
        <v>13581000</v>
      </c>
      <c r="F18" s="116">
        <v>0</v>
      </c>
      <c r="G18" s="116">
        <f t="shared" si="0"/>
        <v>13581000</v>
      </c>
      <c r="H18" s="117">
        <f t="shared" si="1"/>
        <v>13581000</v>
      </c>
      <c r="I18" s="117">
        <v>0</v>
      </c>
      <c r="J18" s="117">
        <v>0</v>
      </c>
      <c r="K18" s="118" t="s">
        <v>620</v>
      </c>
    </row>
    <row r="19" spans="1:11">
      <c r="A19" s="112">
        <v>12</v>
      </c>
      <c r="B19" s="114" t="s">
        <v>567</v>
      </c>
      <c r="C19" s="115" t="s">
        <v>568</v>
      </c>
      <c r="D19" s="116">
        <v>1923</v>
      </c>
      <c r="E19" s="116">
        <v>51921000</v>
      </c>
      <c r="F19" s="116">
        <v>0</v>
      </c>
      <c r="G19" s="116">
        <f t="shared" si="0"/>
        <v>51921000</v>
      </c>
      <c r="H19" s="117">
        <f t="shared" si="1"/>
        <v>51921000</v>
      </c>
      <c r="I19" s="117">
        <v>0</v>
      </c>
      <c r="J19" s="117">
        <v>0</v>
      </c>
      <c r="K19" s="118" t="s">
        <v>620</v>
      </c>
    </row>
    <row r="20" spans="1:11">
      <c r="A20" s="112">
        <v>13</v>
      </c>
      <c r="B20" s="114" t="s">
        <v>569</v>
      </c>
      <c r="C20" s="115" t="s">
        <v>570</v>
      </c>
      <c r="D20" s="116">
        <v>3471</v>
      </c>
      <c r="E20" s="116">
        <v>93717000</v>
      </c>
      <c r="F20" s="116">
        <v>0</v>
      </c>
      <c r="G20" s="116">
        <f t="shared" si="0"/>
        <v>93717000</v>
      </c>
      <c r="H20" s="117">
        <f t="shared" si="1"/>
        <v>93717000</v>
      </c>
      <c r="I20" s="117">
        <v>0</v>
      </c>
      <c r="J20" s="117">
        <v>0</v>
      </c>
      <c r="K20" s="118" t="s">
        <v>620</v>
      </c>
    </row>
    <row r="21" spans="1:11">
      <c r="A21" s="112">
        <v>14</v>
      </c>
      <c r="B21" s="114" t="s">
        <v>571</v>
      </c>
      <c r="C21" s="115" t="s">
        <v>572</v>
      </c>
      <c r="D21" s="116">
        <v>2631</v>
      </c>
      <c r="E21" s="116">
        <v>71037000</v>
      </c>
      <c r="F21" s="116">
        <v>0</v>
      </c>
      <c r="G21" s="116">
        <f t="shared" si="0"/>
        <v>71037000</v>
      </c>
      <c r="H21" s="117">
        <f t="shared" si="1"/>
        <v>71037000</v>
      </c>
      <c r="I21" s="117">
        <v>0</v>
      </c>
      <c r="J21" s="117">
        <v>0</v>
      </c>
      <c r="K21" s="118" t="s">
        <v>620</v>
      </c>
    </row>
    <row r="22" spans="1:11">
      <c r="A22" s="112">
        <v>15</v>
      </c>
      <c r="B22" s="114" t="s">
        <v>573</v>
      </c>
      <c r="C22" s="115" t="s">
        <v>574</v>
      </c>
      <c r="D22" s="116">
        <v>3272</v>
      </c>
      <c r="E22" s="116">
        <v>88344000</v>
      </c>
      <c r="F22" s="116">
        <v>0</v>
      </c>
      <c r="G22" s="116">
        <f t="shared" si="0"/>
        <v>88344000</v>
      </c>
      <c r="H22" s="117">
        <f t="shared" si="1"/>
        <v>88344000</v>
      </c>
      <c r="I22" s="117">
        <v>0</v>
      </c>
      <c r="J22" s="117">
        <v>0</v>
      </c>
      <c r="K22" s="118" t="s">
        <v>620</v>
      </c>
    </row>
    <row r="23" spans="1:11">
      <c r="A23" s="112">
        <v>16</v>
      </c>
      <c r="B23" s="114" t="s">
        <v>575</v>
      </c>
      <c r="C23" s="115" t="s">
        <v>576</v>
      </c>
      <c r="D23" s="116">
        <v>3710</v>
      </c>
      <c r="E23" s="116">
        <v>100170000</v>
      </c>
      <c r="F23" s="116">
        <v>0</v>
      </c>
      <c r="G23" s="116">
        <f t="shared" si="0"/>
        <v>100170000</v>
      </c>
      <c r="H23" s="117">
        <f t="shared" si="1"/>
        <v>100170000</v>
      </c>
      <c r="I23" s="117">
        <v>0</v>
      </c>
      <c r="J23" s="117">
        <v>0</v>
      </c>
      <c r="K23" s="118" t="s">
        <v>620</v>
      </c>
    </row>
    <row r="24" spans="1:11">
      <c r="A24" s="112">
        <v>17</v>
      </c>
      <c r="B24" s="114" t="s">
        <v>577</v>
      </c>
      <c r="C24" s="115" t="s">
        <v>578</v>
      </c>
      <c r="D24" s="116">
        <v>1774</v>
      </c>
      <c r="E24" s="116">
        <v>47898000</v>
      </c>
      <c r="F24" s="116">
        <v>0</v>
      </c>
      <c r="G24" s="116">
        <f t="shared" si="0"/>
        <v>47898000</v>
      </c>
      <c r="H24" s="117">
        <f t="shared" si="1"/>
        <v>47898000</v>
      </c>
      <c r="I24" s="117">
        <v>0</v>
      </c>
      <c r="J24" s="117">
        <v>0</v>
      </c>
      <c r="K24" s="118" t="s">
        <v>620</v>
      </c>
    </row>
    <row r="25" spans="1:11">
      <c r="A25" s="112">
        <v>18</v>
      </c>
      <c r="B25" s="114" t="s">
        <v>579</v>
      </c>
      <c r="C25" s="115" t="s">
        <v>580</v>
      </c>
      <c r="D25" s="116">
        <v>6286</v>
      </c>
      <c r="E25" s="116">
        <v>169722000</v>
      </c>
      <c r="F25" s="116">
        <v>0</v>
      </c>
      <c r="G25" s="116">
        <f t="shared" si="0"/>
        <v>169722000</v>
      </c>
      <c r="H25" s="117">
        <f t="shared" si="1"/>
        <v>169722000</v>
      </c>
      <c r="I25" s="117">
        <v>0</v>
      </c>
      <c r="J25" s="117">
        <v>0</v>
      </c>
      <c r="K25" s="118" t="s">
        <v>620</v>
      </c>
    </row>
    <row r="26" spans="1:11">
      <c r="A26" s="112">
        <v>19</v>
      </c>
      <c r="B26" s="114" t="s">
        <v>581</v>
      </c>
      <c r="C26" s="115" t="s">
        <v>582</v>
      </c>
      <c r="D26" s="116">
        <v>7765</v>
      </c>
      <c r="E26" s="116">
        <v>209655000</v>
      </c>
      <c r="F26" s="116">
        <v>0</v>
      </c>
      <c r="G26" s="116">
        <f t="shared" si="0"/>
        <v>209655000</v>
      </c>
      <c r="H26" s="117">
        <f t="shared" si="1"/>
        <v>209655000</v>
      </c>
      <c r="I26" s="117">
        <v>0</v>
      </c>
      <c r="J26" s="117">
        <v>0</v>
      </c>
      <c r="K26" s="118" t="s">
        <v>620</v>
      </c>
    </row>
    <row r="27" spans="1:11">
      <c r="A27" s="112">
        <v>20</v>
      </c>
      <c r="B27" s="114" t="s">
        <v>583</v>
      </c>
      <c r="C27" s="115" t="s">
        <v>584</v>
      </c>
      <c r="D27" s="116">
        <v>1535</v>
      </c>
      <c r="E27" s="116">
        <v>21490000</v>
      </c>
      <c r="F27" s="116">
        <v>0</v>
      </c>
      <c r="G27" s="116">
        <f t="shared" si="0"/>
        <v>21490000</v>
      </c>
      <c r="H27" s="117">
        <f t="shared" si="1"/>
        <v>21490000</v>
      </c>
      <c r="I27" s="117">
        <v>0</v>
      </c>
      <c r="J27" s="117">
        <v>0</v>
      </c>
      <c r="K27" s="118" t="s">
        <v>620</v>
      </c>
    </row>
    <row r="28" spans="1:11">
      <c r="A28" s="112">
        <v>21</v>
      </c>
      <c r="B28" s="114" t="s">
        <v>585</v>
      </c>
      <c r="C28" s="115" t="s">
        <v>586</v>
      </c>
      <c r="D28" s="116">
        <v>2322</v>
      </c>
      <c r="E28" s="116">
        <v>46440000</v>
      </c>
      <c r="F28" s="116">
        <v>0</v>
      </c>
      <c r="G28" s="116">
        <f t="shared" si="0"/>
        <v>46440000</v>
      </c>
      <c r="H28" s="117">
        <f t="shared" si="1"/>
        <v>46440000</v>
      </c>
      <c r="I28" s="117">
        <v>0</v>
      </c>
      <c r="J28" s="117">
        <v>0</v>
      </c>
      <c r="K28" s="118" t="s">
        <v>620</v>
      </c>
    </row>
    <row r="29" spans="1:11">
      <c r="A29" s="112">
        <v>22</v>
      </c>
      <c r="B29" s="114" t="s">
        <v>587</v>
      </c>
      <c r="C29" s="115" t="s">
        <v>588</v>
      </c>
      <c r="D29" s="116">
        <v>1830</v>
      </c>
      <c r="E29" s="116">
        <v>87840000</v>
      </c>
      <c r="F29" s="116">
        <v>187200000</v>
      </c>
      <c r="G29" s="116">
        <f t="shared" si="0"/>
        <v>275040000</v>
      </c>
      <c r="H29" s="117">
        <f t="shared" si="1"/>
        <v>275040000</v>
      </c>
      <c r="I29" s="117">
        <v>0</v>
      </c>
      <c r="J29" s="117">
        <v>0</v>
      </c>
      <c r="K29" s="118" t="s">
        <v>620</v>
      </c>
    </row>
    <row r="30" spans="1:11">
      <c r="A30" s="112">
        <v>23</v>
      </c>
      <c r="B30" s="114" t="s">
        <v>589</v>
      </c>
      <c r="C30" s="115" t="s">
        <v>590</v>
      </c>
      <c r="D30" s="116">
        <v>1642</v>
      </c>
      <c r="E30" s="116">
        <v>78816000</v>
      </c>
      <c r="F30" s="116">
        <v>177450000</v>
      </c>
      <c r="G30" s="116">
        <f t="shared" si="0"/>
        <v>256266000</v>
      </c>
      <c r="H30" s="117">
        <f t="shared" si="1"/>
        <v>256266000</v>
      </c>
      <c r="I30" s="117">
        <v>0</v>
      </c>
      <c r="J30" s="117">
        <v>0</v>
      </c>
      <c r="K30" s="118" t="s">
        <v>620</v>
      </c>
    </row>
    <row r="31" spans="1:11">
      <c r="A31" s="112">
        <v>24</v>
      </c>
      <c r="B31" s="114" t="s">
        <v>1</v>
      </c>
      <c r="C31" s="115" t="s">
        <v>591</v>
      </c>
      <c r="D31" s="116">
        <v>3832</v>
      </c>
      <c r="E31" s="116">
        <v>183936000</v>
      </c>
      <c r="F31" s="116">
        <v>0</v>
      </c>
      <c r="G31" s="116">
        <f t="shared" si="0"/>
        <v>183936000</v>
      </c>
      <c r="H31" s="117">
        <f t="shared" si="1"/>
        <v>183936000</v>
      </c>
      <c r="I31" s="117">
        <v>0</v>
      </c>
      <c r="J31" s="117">
        <v>0</v>
      </c>
      <c r="K31" s="118" t="s">
        <v>620</v>
      </c>
    </row>
    <row r="32" spans="1:11">
      <c r="A32" s="112">
        <v>25</v>
      </c>
      <c r="B32" s="114" t="s">
        <v>592</v>
      </c>
      <c r="C32" s="115" t="s">
        <v>593</v>
      </c>
      <c r="D32" s="116">
        <v>501</v>
      </c>
      <c r="E32" s="116">
        <v>24048000</v>
      </c>
      <c r="F32" s="116">
        <v>157700000</v>
      </c>
      <c r="G32" s="116">
        <f t="shared" si="0"/>
        <v>181748000</v>
      </c>
      <c r="H32" s="117">
        <f t="shared" si="1"/>
        <v>181748000</v>
      </c>
      <c r="I32" s="117">
        <v>0</v>
      </c>
      <c r="J32" s="117">
        <v>0</v>
      </c>
      <c r="K32" s="118" t="s">
        <v>620</v>
      </c>
    </row>
    <row r="33" spans="1:11">
      <c r="A33" s="112">
        <v>26</v>
      </c>
      <c r="B33" s="114" t="s">
        <v>594</v>
      </c>
      <c r="C33" s="115" t="s">
        <v>595</v>
      </c>
      <c r="D33" s="116">
        <v>366</v>
      </c>
      <c r="E33" s="116">
        <v>17568000</v>
      </c>
      <c r="F33" s="116">
        <v>25740000</v>
      </c>
      <c r="G33" s="116">
        <f t="shared" si="0"/>
        <v>43308000</v>
      </c>
      <c r="H33" s="117">
        <f t="shared" si="1"/>
        <v>43308000</v>
      </c>
      <c r="I33" s="117">
        <v>0</v>
      </c>
      <c r="J33" s="117">
        <v>0</v>
      </c>
      <c r="K33" s="118" t="s">
        <v>620</v>
      </c>
    </row>
    <row r="34" spans="1:11">
      <c r="A34" s="112">
        <v>27</v>
      </c>
      <c r="B34" s="114" t="s">
        <v>181</v>
      </c>
      <c r="C34" s="115" t="s">
        <v>596</v>
      </c>
      <c r="D34" s="116">
        <v>76</v>
      </c>
      <c r="E34" s="116">
        <v>3648000</v>
      </c>
      <c r="F34" s="116">
        <v>36000000</v>
      </c>
      <c r="G34" s="116">
        <f t="shared" si="0"/>
        <v>39648000</v>
      </c>
      <c r="H34" s="117">
        <f t="shared" si="1"/>
        <v>39648000</v>
      </c>
      <c r="I34" s="117">
        <v>0</v>
      </c>
      <c r="J34" s="117">
        <v>0</v>
      </c>
      <c r="K34" s="118" t="s">
        <v>620</v>
      </c>
    </row>
    <row r="35" spans="1:11">
      <c r="A35" s="345" t="s">
        <v>19</v>
      </c>
      <c r="B35" s="346"/>
      <c r="C35" s="119"/>
      <c r="D35" s="120">
        <f t="shared" ref="D35:J35" si="2">SUM(D8:D34)</f>
        <v>99042</v>
      </c>
      <c r="E35" s="120">
        <f t="shared" si="2"/>
        <v>2811112000</v>
      </c>
      <c r="F35" s="120">
        <f t="shared" si="2"/>
        <v>584090000</v>
      </c>
      <c r="G35" s="120">
        <f t="shared" si="2"/>
        <v>3395202000</v>
      </c>
      <c r="H35" s="121">
        <f t="shared" si="2"/>
        <v>3395202000</v>
      </c>
      <c r="I35" s="121">
        <f t="shared" si="2"/>
        <v>0</v>
      </c>
      <c r="J35" s="121">
        <f t="shared" si="2"/>
        <v>0</v>
      </c>
      <c r="K35" s="120"/>
    </row>
    <row r="37" spans="1:11">
      <c r="J37" s="341" t="s">
        <v>874</v>
      </c>
      <c r="K37" s="341"/>
    </row>
    <row r="38" spans="1:11">
      <c r="J38" s="341" t="s">
        <v>621</v>
      </c>
      <c r="K38" s="341"/>
    </row>
    <row r="39" spans="1:11">
      <c r="J39" s="86"/>
      <c r="K39" s="86"/>
    </row>
    <row r="40" spans="1:11">
      <c r="J40" s="86"/>
      <c r="K40" s="86"/>
    </row>
    <row r="41" spans="1:11">
      <c r="J41" s="342"/>
      <c r="K41" s="342"/>
    </row>
    <row r="43" spans="1:11">
      <c r="J43" s="343" t="s">
        <v>694</v>
      </c>
      <c r="K43" s="343"/>
    </row>
  </sheetData>
  <mergeCells count="9">
    <mergeCell ref="J38:K38"/>
    <mergeCell ref="J41:K41"/>
    <mergeCell ref="J43:K43"/>
    <mergeCell ref="A1:K1"/>
    <mergeCell ref="A2:K2"/>
    <mergeCell ref="A3:K3"/>
    <mergeCell ref="A4:K4"/>
    <mergeCell ref="A35:B35"/>
    <mergeCell ref="J37:K37"/>
  </mergeCells>
  <pageMargins left="0.23622047244094491" right="0.23622047244094491" top="1.1417322834645669" bottom="0.74803149606299213" header="0.31496062992125984" footer="0.31496062992125984"/>
  <pageSetup paperSize="5"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P93"/>
  <sheetViews>
    <sheetView view="pageBreakPreview" topLeftCell="A58" zoomScale="91" zoomScaleSheetLayoutView="91" workbookViewId="0">
      <selection activeCell="J84" sqref="J84"/>
    </sheetView>
  </sheetViews>
  <sheetFormatPr defaultRowHeight="14.4"/>
  <cols>
    <col min="1" max="1" width="4.6640625" customWidth="1"/>
    <col min="2" max="2" width="25.6640625" customWidth="1"/>
    <col min="3" max="4" width="5.6640625" customWidth="1"/>
    <col min="5" max="5" width="12.5546875" customWidth="1"/>
    <col min="6" max="6" width="8.6640625" customWidth="1"/>
    <col min="7" max="7" width="6.5546875" customWidth="1"/>
    <col min="8" max="8" width="6.6640625" customWidth="1"/>
    <col min="9" max="9" width="7.6640625" customWidth="1"/>
    <col min="10" max="10" width="7.5546875" customWidth="1"/>
    <col min="11" max="11" width="6.6640625" customWidth="1"/>
    <col min="12" max="12" width="6.6640625" bestFit="1" customWidth="1"/>
    <col min="13" max="13" width="6.109375" customWidth="1"/>
    <col min="14" max="14" width="7.109375" customWidth="1"/>
    <col min="15" max="15" width="12.6640625" customWidth="1"/>
    <col min="16" max="16" width="21.5546875" customWidth="1"/>
  </cols>
  <sheetData>
    <row r="1" spans="1:16">
      <c r="A1" s="358" t="s">
        <v>617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</row>
    <row r="2" spans="1:16">
      <c r="A2" s="358" t="s">
        <v>618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</row>
    <row r="3" spans="1:16">
      <c r="A3" s="358" t="s">
        <v>622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</row>
    <row r="4" spans="1:16">
      <c r="A4" s="358" t="s">
        <v>718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</row>
    <row r="5" spans="1:16">
      <c r="A5" s="122"/>
      <c r="B5" s="123"/>
      <c r="C5" s="123"/>
      <c r="D5" s="123"/>
      <c r="E5" s="123"/>
      <c r="F5" s="123"/>
      <c r="G5" s="124"/>
      <c r="H5" s="124"/>
      <c r="I5" s="123"/>
      <c r="J5" s="125"/>
      <c r="K5" s="125"/>
      <c r="L5" s="125"/>
      <c r="M5" s="126"/>
      <c r="N5" s="126"/>
      <c r="O5" s="123"/>
      <c r="P5" s="123"/>
    </row>
    <row r="6" spans="1:16" ht="21.75" customHeight="1">
      <c r="A6" s="359" t="s">
        <v>606</v>
      </c>
      <c r="B6" s="359" t="s">
        <v>623</v>
      </c>
      <c r="C6" s="361" t="s">
        <v>19</v>
      </c>
      <c r="D6" s="362"/>
      <c r="E6" s="359" t="s">
        <v>624</v>
      </c>
      <c r="F6" s="361" t="s">
        <v>625</v>
      </c>
      <c r="G6" s="362"/>
      <c r="H6" s="365" t="s">
        <v>626</v>
      </c>
      <c r="I6" s="366"/>
      <c r="J6" s="369" t="s">
        <v>627</v>
      </c>
      <c r="K6" s="370"/>
      <c r="L6" s="371"/>
      <c r="M6" s="369" t="s">
        <v>628</v>
      </c>
      <c r="N6" s="371"/>
      <c r="O6" s="359" t="s">
        <v>624</v>
      </c>
      <c r="P6" s="359" t="s">
        <v>629</v>
      </c>
    </row>
    <row r="7" spans="1:16" ht="15" thickBot="1">
      <c r="A7" s="360"/>
      <c r="B7" s="360"/>
      <c r="C7" s="363"/>
      <c r="D7" s="364"/>
      <c r="E7" s="360"/>
      <c r="F7" s="363"/>
      <c r="G7" s="364"/>
      <c r="H7" s="127" t="s">
        <v>630</v>
      </c>
      <c r="I7" s="128" t="s">
        <v>631</v>
      </c>
      <c r="J7" s="129" t="s">
        <v>632</v>
      </c>
      <c r="K7" s="129" t="s">
        <v>633</v>
      </c>
      <c r="L7" s="129" t="s">
        <v>634</v>
      </c>
      <c r="M7" s="129" t="s">
        <v>635</v>
      </c>
      <c r="N7" s="129" t="s">
        <v>631</v>
      </c>
      <c r="O7" s="360"/>
      <c r="P7" s="360"/>
    </row>
    <row r="8" spans="1:16">
      <c r="A8" s="130"/>
      <c r="B8" s="130"/>
      <c r="C8" s="372"/>
      <c r="D8" s="373"/>
      <c r="E8" s="130"/>
      <c r="F8" s="372"/>
      <c r="G8" s="373"/>
      <c r="H8" s="216"/>
      <c r="I8" s="130"/>
      <c r="J8" s="374"/>
      <c r="K8" s="375"/>
      <c r="L8" s="376"/>
      <c r="M8" s="377"/>
      <c r="N8" s="378"/>
      <c r="O8" s="130"/>
      <c r="P8" s="130"/>
    </row>
    <row r="9" spans="1:16">
      <c r="A9" s="132">
        <v>1</v>
      </c>
      <c r="B9" s="205" t="s">
        <v>636</v>
      </c>
      <c r="C9" s="133">
        <v>1</v>
      </c>
      <c r="D9" s="134" t="s">
        <v>517</v>
      </c>
      <c r="E9" s="135">
        <v>50000</v>
      </c>
      <c r="F9" s="136" t="s">
        <v>637</v>
      </c>
      <c r="G9" s="137" t="s">
        <v>638</v>
      </c>
      <c r="H9" s="138" t="s">
        <v>639</v>
      </c>
      <c r="I9" s="139"/>
      <c r="J9" s="139"/>
      <c r="K9" s="225"/>
      <c r="L9" s="220"/>
      <c r="M9" s="138" t="s">
        <v>639</v>
      </c>
      <c r="N9" s="142"/>
      <c r="O9" s="143">
        <f t="shared" ref="O9:O22" si="0">E9+I9-L9</f>
        <v>50000</v>
      </c>
      <c r="P9" s="144" t="s">
        <v>640</v>
      </c>
    </row>
    <row r="10" spans="1:16">
      <c r="A10" s="132">
        <v>2</v>
      </c>
      <c r="B10" s="206" t="s">
        <v>511</v>
      </c>
      <c r="C10" s="136">
        <v>2</v>
      </c>
      <c r="D10" s="134" t="s">
        <v>512</v>
      </c>
      <c r="E10" s="135">
        <v>75000</v>
      </c>
      <c r="F10" s="136" t="s">
        <v>641</v>
      </c>
      <c r="G10" s="137" t="s">
        <v>642</v>
      </c>
      <c r="H10" s="138" t="s">
        <v>643</v>
      </c>
      <c r="I10" s="139"/>
      <c r="J10" s="139"/>
      <c r="K10" s="225"/>
      <c r="L10" s="220"/>
      <c r="M10" s="138" t="s">
        <v>643</v>
      </c>
      <c r="N10" s="142"/>
      <c r="O10" s="143">
        <f t="shared" si="0"/>
        <v>75000</v>
      </c>
      <c r="P10" s="144" t="s">
        <v>640</v>
      </c>
    </row>
    <row r="11" spans="1:16">
      <c r="A11" s="132">
        <v>3</v>
      </c>
      <c r="B11" s="205" t="s">
        <v>513</v>
      </c>
      <c r="C11" s="136">
        <v>1</v>
      </c>
      <c r="D11" s="134" t="s">
        <v>512</v>
      </c>
      <c r="E11" s="135">
        <v>25000</v>
      </c>
      <c r="F11" s="136" t="s">
        <v>641</v>
      </c>
      <c r="G11" s="137" t="s">
        <v>642</v>
      </c>
      <c r="H11" s="138" t="s">
        <v>639</v>
      </c>
      <c r="I11" s="139"/>
      <c r="J11" s="139"/>
      <c r="K11" s="225"/>
      <c r="L11" s="220"/>
      <c r="M11" s="138" t="s">
        <v>639</v>
      </c>
      <c r="N11" s="142"/>
      <c r="O11" s="143">
        <f t="shared" si="0"/>
        <v>25000</v>
      </c>
      <c r="P11" s="144" t="s">
        <v>640</v>
      </c>
    </row>
    <row r="12" spans="1:16">
      <c r="A12" s="132">
        <v>4</v>
      </c>
      <c r="B12" s="205" t="s">
        <v>514</v>
      </c>
      <c r="C12" s="136">
        <v>1</v>
      </c>
      <c r="D12" s="134" t="s">
        <v>512</v>
      </c>
      <c r="E12" s="135">
        <v>25000</v>
      </c>
      <c r="F12" s="136" t="s">
        <v>641</v>
      </c>
      <c r="G12" s="137" t="s">
        <v>642</v>
      </c>
      <c r="H12" s="138" t="s">
        <v>639</v>
      </c>
      <c r="I12" s="139"/>
      <c r="J12" s="139"/>
      <c r="K12" s="225"/>
      <c r="L12" s="220"/>
      <c r="M12" s="138" t="s">
        <v>639</v>
      </c>
      <c r="N12" s="142"/>
      <c r="O12" s="143">
        <f t="shared" si="0"/>
        <v>25000</v>
      </c>
      <c r="P12" s="144" t="s">
        <v>640</v>
      </c>
    </row>
    <row r="13" spans="1:16">
      <c r="A13" s="132">
        <v>5</v>
      </c>
      <c r="B13" s="205" t="s">
        <v>515</v>
      </c>
      <c r="C13" s="136">
        <v>1</v>
      </c>
      <c r="D13" s="134" t="s">
        <v>512</v>
      </c>
      <c r="E13" s="135">
        <v>100000</v>
      </c>
      <c r="F13" s="136" t="s">
        <v>641</v>
      </c>
      <c r="G13" s="137" t="s">
        <v>642</v>
      </c>
      <c r="H13" s="138" t="s">
        <v>639</v>
      </c>
      <c r="I13" s="139"/>
      <c r="J13" s="139"/>
      <c r="K13" s="225"/>
      <c r="L13" s="220"/>
      <c r="M13" s="138" t="s">
        <v>639</v>
      </c>
      <c r="N13" s="142"/>
      <c r="O13" s="143">
        <f t="shared" si="0"/>
        <v>100000</v>
      </c>
      <c r="P13" s="144" t="s">
        <v>640</v>
      </c>
    </row>
    <row r="14" spans="1:16" ht="24">
      <c r="A14" s="132">
        <v>6</v>
      </c>
      <c r="B14" s="205" t="s">
        <v>516</v>
      </c>
      <c r="C14" s="136">
        <v>11</v>
      </c>
      <c r="D14" s="134" t="s">
        <v>517</v>
      </c>
      <c r="E14" s="135">
        <v>10500000</v>
      </c>
      <c r="F14" s="136" t="s">
        <v>641</v>
      </c>
      <c r="G14" s="137" t="s">
        <v>644</v>
      </c>
      <c r="H14" s="138" t="s">
        <v>645</v>
      </c>
      <c r="I14" s="139"/>
      <c r="J14" s="139"/>
      <c r="K14" s="225"/>
      <c r="L14" s="220"/>
      <c r="M14" s="138" t="s">
        <v>645</v>
      </c>
      <c r="N14" s="142"/>
      <c r="O14" s="143">
        <f t="shared" si="0"/>
        <v>10500000</v>
      </c>
      <c r="P14" s="144" t="s">
        <v>640</v>
      </c>
    </row>
    <row r="15" spans="1:16">
      <c r="A15" s="132">
        <v>7</v>
      </c>
      <c r="B15" s="205" t="s">
        <v>518</v>
      </c>
      <c r="C15" s="136">
        <v>2</v>
      </c>
      <c r="D15" s="134" t="s">
        <v>512</v>
      </c>
      <c r="E15" s="135">
        <v>5000000</v>
      </c>
      <c r="F15" s="136" t="s">
        <v>641</v>
      </c>
      <c r="G15" s="137" t="s">
        <v>646</v>
      </c>
      <c r="H15" s="138" t="s">
        <v>643</v>
      </c>
      <c r="I15" s="139"/>
      <c r="J15" s="139"/>
      <c r="K15" s="225"/>
      <c r="L15" s="220"/>
      <c r="M15" s="138" t="s">
        <v>643</v>
      </c>
      <c r="N15" s="142"/>
      <c r="O15" s="143">
        <f t="shared" si="0"/>
        <v>5000000</v>
      </c>
      <c r="P15" s="144" t="s">
        <v>640</v>
      </c>
    </row>
    <row r="16" spans="1:16">
      <c r="A16" s="132">
        <v>8</v>
      </c>
      <c r="B16" s="205" t="s">
        <v>519</v>
      </c>
      <c r="C16" s="136">
        <v>1</v>
      </c>
      <c r="D16" s="134" t="s">
        <v>517</v>
      </c>
      <c r="E16" s="135">
        <v>500000</v>
      </c>
      <c r="F16" s="136" t="s">
        <v>641</v>
      </c>
      <c r="G16" s="137" t="s">
        <v>644</v>
      </c>
      <c r="H16" s="138" t="s">
        <v>639</v>
      </c>
      <c r="I16" s="139"/>
      <c r="J16" s="139"/>
      <c r="K16" s="225"/>
      <c r="L16" s="220"/>
      <c r="M16" s="138" t="s">
        <v>639</v>
      </c>
      <c r="N16" s="142"/>
      <c r="O16" s="143">
        <f t="shared" si="0"/>
        <v>500000</v>
      </c>
      <c r="P16" s="144" t="s">
        <v>640</v>
      </c>
    </row>
    <row r="17" spans="1:16">
      <c r="A17" s="132">
        <v>9</v>
      </c>
      <c r="B17" s="205" t="s">
        <v>520</v>
      </c>
      <c r="C17" s="136">
        <v>137</v>
      </c>
      <c r="D17" s="134" t="s">
        <v>512</v>
      </c>
      <c r="E17" s="135">
        <f>143*50000</f>
        <v>7150000</v>
      </c>
      <c r="F17" s="136" t="s">
        <v>641</v>
      </c>
      <c r="G17" s="137" t="s">
        <v>647</v>
      </c>
      <c r="H17" s="138" t="s">
        <v>648</v>
      </c>
      <c r="I17" s="139"/>
      <c r="J17" s="139"/>
      <c r="K17" s="225"/>
      <c r="L17" s="220"/>
      <c r="M17" s="138" t="s">
        <v>648</v>
      </c>
      <c r="N17" s="142">
        <v>13</v>
      </c>
      <c r="O17" s="143">
        <f t="shared" si="0"/>
        <v>7150000</v>
      </c>
      <c r="P17" s="144" t="s">
        <v>640</v>
      </c>
    </row>
    <row r="18" spans="1:16">
      <c r="A18" s="132">
        <v>10</v>
      </c>
      <c r="B18" s="205" t="s">
        <v>521</v>
      </c>
      <c r="C18" s="136">
        <v>5</v>
      </c>
      <c r="D18" s="134" t="s">
        <v>512</v>
      </c>
      <c r="E18" s="135">
        <f>5*750000</f>
        <v>3750000</v>
      </c>
      <c r="F18" s="136" t="s">
        <v>641</v>
      </c>
      <c r="G18" s="137" t="s">
        <v>647</v>
      </c>
      <c r="H18" s="138" t="s">
        <v>649</v>
      </c>
      <c r="I18" s="139"/>
      <c r="J18" s="139"/>
      <c r="K18" s="225"/>
      <c r="L18" s="220"/>
      <c r="M18" s="138" t="s">
        <v>649</v>
      </c>
      <c r="N18" s="142"/>
      <c r="O18" s="143">
        <f t="shared" si="0"/>
        <v>3750000</v>
      </c>
      <c r="P18" s="144" t="s">
        <v>640</v>
      </c>
    </row>
    <row r="19" spans="1:16">
      <c r="A19" s="132">
        <v>11</v>
      </c>
      <c r="B19" s="205" t="s">
        <v>522</v>
      </c>
      <c r="C19" s="136">
        <v>1</v>
      </c>
      <c r="D19" s="134" t="s">
        <v>512</v>
      </c>
      <c r="E19" s="135">
        <v>350000</v>
      </c>
      <c r="F19" s="136" t="s">
        <v>641</v>
      </c>
      <c r="G19" s="137" t="s">
        <v>647</v>
      </c>
      <c r="H19" s="138" t="s">
        <v>639</v>
      </c>
      <c r="I19" s="139"/>
      <c r="J19" s="139"/>
      <c r="K19" s="225"/>
      <c r="L19" s="220"/>
      <c r="M19" s="138" t="s">
        <v>639</v>
      </c>
      <c r="N19" s="142"/>
      <c r="O19" s="143">
        <f t="shared" si="0"/>
        <v>350000</v>
      </c>
      <c r="P19" s="144" t="s">
        <v>640</v>
      </c>
    </row>
    <row r="20" spans="1:16">
      <c r="A20" s="132">
        <v>12</v>
      </c>
      <c r="B20" s="205" t="s">
        <v>523</v>
      </c>
      <c r="C20" s="136">
        <v>2</v>
      </c>
      <c r="D20" s="134" t="s">
        <v>512</v>
      </c>
      <c r="E20" s="135">
        <v>150000</v>
      </c>
      <c r="F20" s="136" t="s">
        <v>641</v>
      </c>
      <c r="G20" s="137" t="s">
        <v>650</v>
      </c>
      <c r="H20" s="138" t="s">
        <v>643</v>
      </c>
      <c r="I20" s="139"/>
      <c r="J20" s="139"/>
      <c r="K20" s="225"/>
      <c r="L20" s="220"/>
      <c r="M20" s="138" t="s">
        <v>643</v>
      </c>
      <c r="N20" s="142"/>
      <c r="O20" s="143">
        <f t="shared" si="0"/>
        <v>150000</v>
      </c>
      <c r="P20" s="144" t="s">
        <v>640</v>
      </c>
    </row>
    <row r="21" spans="1:16">
      <c r="A21" s="132">
        <v>13</v>
      </c>
      <c r="B21" s="205" t="s">
        <v>651</v>
      </c>
      <c r="C21" s="136">
        <v>1</v>
      </c>
      <c r="D21" s="134" t="s">
        <v>517</v>
      </c>
      <c r="E21" s="135">
        <v>4000000</v>
      </c>
      <c r="F21" s="136" t="s">
        <v>641</v>
      </c>
      <c r="G21" s="137" t="s">
        <v>652</v>
      </c>
      <c r="H21" s="138" t="s">
        <v>639</v>
      </c>
      <c r="I21" s="139"/>
      <c r="J21" s="139"/>
      <c r="K21" s="225"/>
      <c r="L21" s="220"/>
      <c r="M21" s="138" t="s">
        <v>639</v>
      </c>
      <c r="N21" s="142"/>
      <c r="O21" s="143">
        <f t="shared" si="0"/>
        <v>4000000</v>
      </c>
      <c r="P21" s="144" t="s">
        <v>640</v>
      </c>
    </row>
    <row r="22" spans="1:16">
      <c r="A22" s="132">
        <v>14</v>
      </c>
      <c r="B22" s="205" t="s">
        <v>654</v>
      </c>
      <c r="C22" s="136">
        <v>1</v>
      </c>
      <c r="D22" s="134" t="s">
        <v>517</v>
      </c>
      <c r="E22" s="135">
        <v>5000000</v>
      </c>
      <c r="F22" s="136" t="s">
        <v>655</v>
      </c>
      <c r="G22" s="137" t="s">
        <v>656</v>
      </c>
      <c r="H22" s="138" t="s">
        <v>639</v>
      </c>
      <c r="I22" s="139"/>
      <c r="J22" s="139"/>
      <c r="K22" s="225"/>
      <c r="L22" s="220"/>
      <c r="M22" s="138" t="s">
        <v>639</v>
      </c>
      <c r="N22" s="142"/>
      <c r="O22" s="143">
        <f t="shared" si="0"/>
        <v>5000000</v>
      </c>
      <c r="P22" s="144" t="s">
        <v>640</v>
      </c>
    </row>
    <row r="23" spans="1:16">
      <c r="A23" s="132">
        <v>15</v>
      </c>
      <c r="B23" s="205" t="s">
        <v>525</v>
      </c>
      <c r="C23" s="136">
        <v>1</v>
      </c>
      <c r="D23" s="134" t="s">
        <v>512</v>
      </c>
      <c r="E23" s="135">
        <v>2750000</v>
      </c>
      <c r="F23" s="136" t="s">
        <v>641</v>
      </c>
      <c r="G23" s="137" t="s">
        <v>644</v>
      </c>
      <c r="H23" s="138" t="s">
        <v>639</v>
      </c>
      <c r="I23" s="139"/>
      <c r="J23" s="139"/>
      <c r="K23" s="225"/>
      <c r="L23" s="220"/>
      <c r="M23" s="138" t="s">
        <v>639</v>
      </c>
      <c r="N23" s="139"/>
      <c r="O23" s="143">
        <f t="shared" ref="O23:O35" si="1">E23+I23-L23</f>
        <v>2750000</v>
      </c>
      <c r="P23" s="144" t="s">
        <v>640</v>
      </c>
    </row>
    <row r="24" spans="1:16">
      <c r="A24" s="132">
        <v>16</v>
      </c>
      <c r="B24" s="205" t="s">
        <v>526</v>
      </c>
      <c r="C24" s="136">
        <v>2</v>
      </c>
      <c r="D24" s="134" t="s">
        <v>517</v>
      </c>
      <c r="E24" s="135">
        <v>3000000</v>
      </c>
      <c r="F24" s="136" t="s">
        <v>637</v>
      </c>
      <c r="G24" s="137" t="s">
        <v>646</v>
      </c>
      <c r="H24" s="138" t="s">
        <v>643</v>
      </c>
      <c r="I24" s="139"/>
      <c r="J24" s="139"/>
      <c r="K24" s="225"/>
      <c r="L24" s="220"/>
      <c r="M24" s="138" t="s">
        <v>643</v>
      </c>
      <c r="N24" s="139"/>
      <c r="O24" s="143">
        <f t="shared" si="1"/>
        <v>3000000</v>
      </c>
      <c r="P24" s="145" t="s">
        <v>660</v>
      </c>
    </row>
    <row r="25" spans="1:16">
      <c r="A25" s="132">
        <v>17</v>
      </c>
      <c r="B25" s="205" t="s">
        <v>528</v>
      </c>
      <c r="C25" s="146">
        <v>1</v>
      </c>
      <c r="D25" s="147" t="s">
        <v>512</v>
      </c>
      <c r="E25" s="148">
        <v>2500000</v>
      </c>
      <c r="F25" s="146" t="s">
        <v>641</v>
      </c>
      <c r="G25" s="149" t="s">
        <v>650</v>
      </c>
      <c r="H25" s="150" t="s">
        <v>639</v>
      </c>
      <c r="I25" s="139"/>
      <c r="J25" s="156"/>
      <c r="K25" s="218"/>
      <c r="L25" s="221"/>
      <c r="M25" s="150" t="s">
        <v>639</v>
      </c>
      <c r="N25" s="139"/>
      <c r="O25" s="143">
        <f t="shared" si="1"/>
        <v>2500000</v>
      </c>
      <c r="P25" s="144" t="s">
        <v>732</v>
      </c>
    </row>
    <row r="26" spans="1:16">
      <c r="A26" s="132">
        <v>18</v>
      </c>
      <c r="B26" s="205" t="s">
        <v>529</v>
      </c>
      <c r="C26" s="146">
        <v>1</v>
      </c>
      <c r="D26" s="147" t="s">
        <v>517</v>
      </c>
      <c r="E26" s="148">
        <v>400000</v>
      </c>
      <c r="F26" s="146" t="s">
        <v>655</v>
      </c>
      <c r="G26" s="149" t="s">
        <v>656</v>
      </c>
      <c r="H26" s="150" t="s">
        <v>639</v>
      </c>
      <c r="I26" s="139"/>
      <c r="J26" s="156"/>
      <c r="K26" s="218"/>
      <c r="L26" s="221"/>
      <c r="M26" s="150" t="s">
        <v>639</v>
      </c>
      <c r="N26" s="139"/>
      <c r="O26" s="143">
        <f t="shared" si="1"/>
        <v>400000</v>
      </c>
      <c r="P26" s="144" t="s">
        <v>640</v>
      </c>
    </row>
    <row r="27" spans="1:16">
      <c r="A27" s="132">
        <v>19</v>
      </c>
      <c r="B27" s="205" t="s">
        <v>531</v>
      </c>
      <c r="C27" s="146">
        <v>1</v>
      </c>
      <c r="D27" s="147" t="s">
        <v>517</v>
      </c>
      <c r="E27" s="148">
        <v>1750000</v>
      </c>
      <c r="F27" s="146" t="s">
        <v>655</v>
      </c>
      <c r="G27" s="149" t="s">
        <v>650</v>
      </c>
      <c r="H27" s="150" t="s">
        <v>639</v>
      </c>
      <c r="I27" s="139"/>
      <c r="J27" s="156"/>
      <c r="K27" s="226"/>
      <c r="L27" s="222"/>
      <c r="M27" s="150" t="s">
        <v>639</v>
      </c>
      <c r="N27" s="139"/>
      <c r="O27" s="143">
        <f t="shared" si="1"/>
        <v>1750000</v>
      </c>
      <c r="P27" s="144" t="s">
        <v>640</v>
      </c>
    </row>
    <row r="28" spans="1:16">
      <c r="A28" s="132">
        <v>20</v>
      </c>
      <c r="B28" s="205" t="s">
        <v>424</v>
      </c>
      <c r="C28" s="146">
        <v>1</v>
      </c>
      <c r="D28" s="147" t="s">
        <v>512</v>
      </c>
      <c r="E28" s="148">
        <v>1150000</v>
      </c>
      <c r="F28" s="146" t="s">
        <v>655</v>
      </c>
      <c r="G28" s="149" t="s">
        <v>656</v>
      </c>
      <c r="H28" s="150" t="s">
        <v>639</v>
      </c>
      <c r="I28" s="156"/>
      <c r="J28" s="156"/>
      <c r="K28" s="218"/>
      <c r="L28" s="221"/>
      <c r="M28" s="150" t="s">
        <v>639</v>
      </c>
      <c r="N28" s="156"/>
      <c r="O28" s="143">
        <f t="shared" si="1"/>
        <v>1150000</v>
      </c>
      <c r="P28" s="144" t="s">
        <v>640</v>
      </c>
    </row>
    <row r="29" spans="1:16">
      <c r="A29" s="132">
        <v>21</v>
      </c>
      <c r="B29" s="205" t="s">
        <v>534</v>
      </c>
      <c r="C29" s="146">
        <v>1</v>
      </c>
      <c r="D29" s="147" t="s">
        <v>512</v>
      </c>
      <c r="E29" s="148">
        <v>450000</v>
      </c>
      <c r="F29" s="146" t="s">
        <v>655</v>
      </c>
      <c r="G29" s="149" t="s">
        <v>656</v>
      </c>
      <c r="H29" s="150" t="s">
        <v>639</v>
      </c>
      <c r="I29" s="156"/>
      <c r="J29" s="156"/>
      <c r="K29" s="218"/>
      <c r="L29" s="221"/>
      <c r="M29" s="150" t="s">
        <v>639</v>
      </c>
      <c r="N29" s="156"/>
      <c r="O29" s="143">
        <f t="shared" si="1"/>
        <v>450000</v>
      </c>
      <c r="P29" s="144" t="s">
        <v>640</v>
      </c>
    </row>
    <row r="30" spans="1:16">
      <c r="A30" s="132">
        <v>22</v>
      </c>
      <c r="B30" s="206" t="s">
        <v>535</v>
      </c>
      <c r="C30" s="146">
        <v>6</v>
      </c>
      <c r="D30" s="147" t="s">
        <v>512</v>
      </c>
      <c r="E30" s="148">
        <v>300000</v>
      </c>
      <c r="F30" s="146" t="s">
        <v>655</v>
      </c>
      <c r="G30" s="149" t="s">
        <v>656</v>
      </c>
      <c r="H30" s="150" t="s">
        <v>661</v>
      </c>
      <c r="I30" s="156"/>
      <c r="J30" s="156"/>
      <c r="K30" s="218"/>
      <c r="L30" s="221"/>
      <c r="M30" s="150" t="s">
        <v>661</v>
      </c>
      <c r="N30" s="156"/>
      <c r="O30" s="143">
        <f t="shared" si="1"/>
        <v>300000</v>
      </c>
      <c r="P30" s="144" t="s">
        <v>640</v>
      </c>
    </row>
    <row r="31" spans="1:16">
      <c r="A31" s="132">
        <v>23</v>
      </c>
      <c r="B31" s="206" t="s">
        <v>536</v>
      </c>
      <c r="C31" s="146">
        <v>8</v>
      </c>
      <c r="D31" s="147" t="s">
        <v>512</v>
      </c>
      <c r="E31" s="148">
        <v>450000</v>
      </c>
      <c r="F31" s="146" t="s">
        <v>655</v>
      </c>
      <c r="G31" s="149" t="s">
        <v>656</v>
      </c>
      <c r="H31" s="150" t="s">
        <v>662</v>
      </c>
      <c r="I31" s="156"/>
      <c r="J31" s="156"/>
      <c r="K31" s="218"/>
      <c r="L31" s="221"/>
      <c r="M31" s="150" t="s">
        <v>662</v>
      </c>
      <c r="N31" s="156"/>
      <c r="O31" s="143">
        <f t="shared" si="1"/>
        <v>450000</v>
      </c>
      <c r="P31" s="144" t="s">
        <v>640</v>
      </c>
    </row>
    <row r="32" spans="1:16">
      <c r="A32" s="132">
        <v>24</v>
      </c>
      <c r="B32" s="206" t="s">
        <v>537</v>
      </c>
      <c r="C32" s="146">
        <v>1</v>
      </c>
      <c r="D32" s="147" t="s">
        <v>517</v>
      </c>
      <c r="E32" s="148">
        <v>500000</v>
      </c>
      <c r="F32" s="146" t="s">
        <v>655</v>
      </c>
      <c r="G32" s="149" t="s">
        <v>656</v>
      </c>
      <c r="H32" s="150" t="s">
        <v>639</v>
      </c>
      <c r="I32" s="156"/>
      <c r="J32" s="156"/>
      <c r="K32" s="218"/>
      <c r="L32" s="221"/>
      <c r="M32" s="150" t="s">
        <v>639</v>
      </c>
      <c r="N32" s="156"/>
      <c r="O32" s="143">
        <f t="shared" si="1"/>
        <v>500000</v>
      </c>
      <c r="P32" s="144" t="s">
        <v>640</v>
      </c>
    </row>
    <row r="33" spans="1:16">
      <c r="A33" s="132">
        <v>25</v>
      </c>
      <c r="B33" s="206" t="s">
        <v>663</v>
      </c>
      <c r="C33" s="158">
        <v>1</v>
      </c>
      <c r="D33" s="159" t="s">
        <v>517</v>
      </c>
      <c r="E33" s="160">
        <v>5000000</v>
      </c>
      <c r="F33" s="158" t="s">
        <v>655</v>
      </c>
      <c r="G33" s="161" t="s">
        <v>664</v>
      </c>
      <c r="H33" s="162" t="s">
        <v>639</v>
      </c>
      <c r="I33" s="163"/>
      <c r="J33" s="163"/>
      <c r="K33" s="227"/>
      <c r="L33" s="223"/>
      <c r="M33" s="162" t="s">
        <v>639</v>
      </c>
      <c r="N33" s="163"/>
      <c r="O33" s="167">
        <f t="shared" si="1"/>
        <v>5000000</v>
      </c>
      <c r="P33" s="144" t="s">
        <v>640</v>
      </c>
    </row>
    <row r="34" spans="1:16">
      <c r="A34" s="132">
        <v>26</v>
      </c>
      <c r="B34" s="206" t="s">
        <v>665</v>
      </c>
      <c r="C34" s="146">
        <v>1</v>
      </c>
      <c r="D34" s="147" t="s">
        <v>517</v>
      </c>
      <c r="E34" s="148">
        <v>1450000</v>
      </c>
      <c r="F34" s="146" t="s">
        <v>641</v>
      </c>
      <c r="G34" s="149" t="s">
        <v>664</v>
      </c>
      <c r="H34" s="150" t="s">
        <v>639</v>
      </c>
      <c r="I34" s="156"/>
      <c r="J34" s="156"/>
      <c r="K34" s="218"/>
      <c r="L34" s="221"/>
      <c r="M34" s="150" t="s">
        <v>639</v>
      </c>
      <c r="N34" s="156"/>
      <c r="O34" s="143">
        <f t="shared" si="1"/>
        <v>1450000</v>
      </c>
      <c r="P34" s="144" t="s">
        <v>640</v>
      </c>
    </row>
    <row r="35" spans="1:16">
      <c r="A35" s="132">
        <v>27</v>
      </c>
      <c r="B35" s="206" t="s">
        <v>666</v>
      </c>
      <c r="C35" s="146">
        <v>1</v>
      </c>
      <c r="D35" s="147" t="s">
        <v>512</v>
      </c>
      <c r="E35" s="148">
        <v>125000</v>
      </c>
      <c r="F35" s="146" t="s">
        <v>667</v>
      </c>
      <c r="G35" s="149" t="s">
        <v>664</v>
      </c>
      <c r="H35" s="150" t="s">
        <v>639</v>
      </c>
      <c r="I35" s="156"/>
      <c r="J35" s="156"/>
      <c r="K35" s="218"/>
      <c r="L35" s="221"/>
      <c r="M35" s="150" t="s">
        <v>639</v>
      </c>
      <c r="N35" s="156"/>
      <c r="O35" s="143">
        <f t="shared" si="1"/>
        <v>125000</v>
      </c>
      <c r="P35" s="144" t="s">
        <v>640</v>
      </c>
    </row>
    <row r="36" spans="1:16">
      <c r="A36" s="132">
        <v>28</v>
      </c>
      <c r="B36" s="206" t="s">
        <v>668</v>
      </c>
      <c r="C36" s="146">
        <v>2</v>
      </c>
      <c r="D36" s="147" t="s">
        <v>512</v>
      </c>
      <c r="E36" s="148">
        <v>120000</v>
      </c>
      <c r="F36" s="146" t="s">
        <v>669</v>
      </c>
      <c r="G36" s="149" t="s">
        <v>670</v>
      </c>
      <c r="H36" s="150" t="s">
        <v>643</v>
      </c>
      <c r="I36" s="156"/>
      <c r="J36" s="156"/>
      <c r="K36" s="218"/>
      <c r="L36" s="221"/>
      <c r="M36" s="150" t="s">
        <v>643</v>
      </c>
      <c r="N36" s="156"/>
      <c r="O36" s="143">
        <v>120000</v>
      </c>
      <c r="P36" s="144" t="s">
        <v>640</v>
      </c>
    </row>
    <row r="37" spans="1:16">
      <c r="A37" s="132">
        <v>29</v>
      </c>
      <c r="B37" s="205" t="s">
        <v>530</v>
      </c>
      <c r="C37" s="146">
        <v>6</v>
      </c>
      <c r="D37" s="147" t="s">
        <v>512</v>
      </c>
      <c r="E37" s="148">
        <v>1500000</v>
      </c>
      <c r="F37" s="146" t="s">
        <v>637</v>
      </c>
      <c r="G37" s="149" t="s">
        <v>646</v>
      </c>
      <c r="H37" s="150" t="s">
        <v>661</v>
      </c>
      <c r="I37" s="139"/>
      <c r="J37" s="156"/>
      <c r="K37" s="226"/>
      <c r="L37" s="222"/>
      <c r="M37" s="150" t="s">
        <v>661</v>
      </c>
      <c r="N37" s="139"/>
      <c r="O37" s="143">
        <f>E37+I37-L37</f>
        <v>1500000</v>
      </c>
      <c r="P37" s="144" t="s">
        <v>671</v>
      </c>
    </row>
    <row r="38" spans="1:16">
      <c r="A38" s="132">
        <v>30</v>
      </c>
      <c r="B38" s="206" t="s">
        <v>672</v>
      </c>
      <c r="C38" s="146">
        <v>1</v>
      </c>
      <c r="D38" s="147" t="s">
        <v>517</v>
      </c>
      <c r="E38" s="148">
        <v>4450000</v>
      </c>
      <c r="F38" s="146" t="s">
        <v>641</v>
      </c>
      <c r="G38" s="149" t="s">
        <v>664</v>
      </c>
      <c r="H38" s="150" t="s">
        <v>639</v>
      </c>
      <c r="I38" s="156"/>
      <c r="J38" s="156"/>
      <c r="K38" s="218"/>
      <c r="L38" s="221"/>
      <c r="M38" s="150" t="s">
        <v>639</v>
      </c>
      <c r="N38" s="156"/>
      <c r="O38" s="143">
        <f>E38+I38-L38</f>
        <v>4450000</v>
      </c>
      <c r="P38" s="144" t="s">
        <v>673</v>
      </c>
    </row>
    <row r="39" spans="1:16">
      <c r="A39" s="132">
        <v>31</v>
      </c>
      <c r="B39" s="206" t="s">
        <v>674</v>
      </c>
      <c r="C39" s="146">
        <v>1</v>
      </c>
      <c r="D39" s="147" t="s">
        <v>517</v>
      </c>
      <c r="E39" s="148">
        <v>5000000</v>
      </c>
      <c r="F39" s="146" t="s">
        <v>637</v>
      </c>
      <c r="G39" s="149" t="s">
        <v>656</v>
      </c>
      <c r="H39" s="150" t="s">
        <v>639</v>
      </c>
      <c r="I39" s="156"/>
      <c r="J39" s="156"/>
      <c r="K39" s="218"/>
      <c r="L39" s="221"/>
      <c r="M39" s="150" t="s">
        <v>639</v>
      </c>
      <c r="N39" s="156"/>
      <c r="O39" s="143">
        <v>5000000</v>
      </c>
      <c r="P39" s="144" t="s">
        <v>675</v>
      </c>
    </row>
    <row r="40" spans="1:16">
      <c r="A40" s="132">
        <v>32</v>
      </c>
      <c r="B40" s="205" t="s">
        <v>532</v>
      </c>
      <c r="C40" s="146">
        <v>3</v>
      </c>
      <c r="D40" s="147" t="s">
        <v>517</v>
      </c>
      <c r="E40" s="148">
        <v>6000000</v>
      </c>
      <c r="F40" s="146" t="s">
        <v>615</v>
      </c>
      <c r="G40" s="149" t="s">
        <v>658</v>
      </c>
      <c r="H40" s="150" t="s">
        <v>659</v>
      </c>
      <c r="I40" s="139"/>
      <c r="J40" s="156"/>
      <c r="K40" s="218"/>
      <c r="L40" s="221"/>
      <c r="M40" s="150"/>
      <c r="N40" s="139">
        <v>3</v>
      </c>
      <c r="O40" s="143">
        <f t="shared" ref="O40:O50" si="2">E40+I40-L40</f>
        <v>6000000</v>
      </c>
      <c r="P40" s="144" t="s">
        <v>640</v>
      </c>
    </row>
    <row r="41" spans="1:16">
      <c r="A41" s="132">
        <v>33</v>
      </c>
      <c r="B41" s="205" t="s">
        <v>533</v>
      </c>
      <c r="C41" s="146">
        <v>4</v>
      </c>
      <c r="D41" s="147" t="s">
        <v>517</v>
      </c>
      <c r="E41" s="148">
        <v>5000000</v>
      </c>
      <c r="F41" s="146" t="s">
        <v>615</v>
      </c>
      <c r="G41" s="149" t="s">
        <v>658</v>
      </c>
      <c r="H41" s="150" t="s">
        <v>677</v>
      </c>
      <c r="I41" s="139"/>
      <c r="J41" s="156"/>
      <c r="K41" s="226"/>
      <c r="L41" s="222"/>
      <c r="M41" s="150" t="s">
        <v>677</v>
      </c>
      <c r="N41" s="139">
        <v>1</v>
      </c>
      <c r="O41" s="143">
        <f t="shared" si="2"/>
        <v>5000000</v>
      </c>
      <c r="P41" s="144" t="s">
        <v>676</v>
      </c>
    </row>
    <row r="42" spans="1:16">
      <c r="A42" s="132">
        <v>34</v>
      </c>
      <c r="B42" s="205" t="s">
        <v>678</v>
      </c>
      <c r="C42" s="146">
        <v>3</v>
      </c>
      <c r="D42" s="147" t="s">
        <v>517</v>
      </c>
      <c r="E42" s="148">
        <v>1700000</v>
      </c>
      <c r="F42" s="146" t="s">
        <v>615</v>
      </c>
      <c r="G42" s="149" t="s">
        <v>658</v>
      </c>
      <c r="H42" s="150" t="s">
        <v>659</v>
      </c>
      <c r="I42" s="139"/>
      <c r="J42" s="156"/>
      <c r="K42" s="226"/>
      <c r="L42" s="222"/>
      <c r="M42" s="150"/>
      <c r="N42" s="139">
        <v>3</v>
      </c>
      <c r="O42" s="143">
        <f t="shared" si="2"/>
        <v>1700000</v>
      </c>
      <c r="P42" s="144" t="s">
        <v>676</v>
      </c>
    </row>
    <row r="43" spans="1:16">
      <c r="A43" s="132">
        <v>35</v>
      </c>
      <c r="B43" s="205" t="s">
        <v>599</v>
      </c>
      <c r="C43" s="146">
        <v>1</v>
      </c>
      <c r="D43" s="147" t="s">
        <v>679</v>
      </c>
      <c r="E43" s="148">
        <v>2200000</v>
      </c>
      <c r="F43" s="146" t="s">
        <v>615</v>
      </c>
      <c r="G43" s="149" t="s">
        <v>650</v>
      </c>
      <c r="H43" s="150" t="s">
        <v>639</v>
      </c>
      <c r="I43" s="139"/>
      <c r="J43" s="156"/>
      <c r="K43" s="226"/>
      <c r="L43" s="222"/>
      <c r="M43" s="150" t="s">
        <v>639</v>
      </c>
      <c r="N43" s="139"/>
      <c r="O43" s="143">
        <f t="shared" si="2"/>
        <v>2200000</v>
      </c>
      <c r="P43" s="144" t="s">
        <v>676</v>
      </c>
    </row>
    <row r="44" spans="1:16">
      <c r="A44" s="132">
        <v>36</v>
      </c>
      <c r="B44" s="205" t="s">
        <v>680</v>
      </c>
      <c r="C44" s="146">
        <v>1</v>
      </c>
      <c r="D44" s="147" t="s">
        <v>679</v>
      </c>
      <c r="E44" s="148">
        <v>5000000</v>
      </c>
      <c r="F44" s="146" t="s">
        <v>615</v>
      </c>
      <c r="G44" s="149" t="s">
        <v>650</v>
      </c>
      <c r="H44" s="150" t="s">
        <v>639</v>
      </c>
      <c r="I44" s="139"/>
      <c r="J44" s="156"/>
      <c r="K44" s="226"/>
      <c r="L44" s="222"/>
      <c r="M44" s="150" t="s">
        <v>639</v>
      </c>
      <c r="N44" s="139"/>
      <c r="O44" s="143">
        <f t="shared" si="2"/>
        <v>5000000</v>
      </c>
      <c r="P44" s="144" t="s">
        <v>676</v>
      </c>
    </row>
    <row r="45" spans="1:16">
      <c r="A45" s="132">
        <v>37</v>
      </c>
      <c r="B45" s="205" t="s">
        <v>598</v>
      </c>
      <c r="C45" s="146">
        <v>1</v>
      </c>
      <c r="D45" s="147" t="s">
        <v>517</v>
      </c>
      <c r="E45" s="148">
        <v>2500000</v>
      </c>
      <c r="F45" s="146" t="s">
        <v>641</v>
      </c>
      <c r="G45" s="149" t="s">
        <v>650</v>
      </c>
      <c r="H45" s="150" t="s">
        <v>639</v>
      </c>
      <c r="I45" s="139"/>
      <c r="J45" s="156"/>
      <c r="K45" s="226"/>
      <c r="L45" s="222"/>
      <c r="M45" s="171" t="s">
        <v>639</v>
      </c>
      <c r="N45" s="139"/>
      <c r="O45" s="143">
        <f t="shared" si="2"/>
        <v>2500000</v>
      </c>
      <c r="P45" s="144" t="s">
        <v>676</v>
      </c>
    </row>
    <row r="46" spans="1:16">
      <c r="A46" s="132">
        <v>38</v>
      </c>
      <c r="B46" s="206" t="s">
        <v>681</v>
      </c>
      <c r="C46" s="146">
        <v>1</v>
      </c>
      <c r="D46" s="147" t="s">
        <v>512</v>
      </c>
      <c r="E46" s="148">
        <v>250000</v>
      </c>
      <c r="F46" s="146" t="s">
        <v>641</v>
      </c>
      <c r="G46" s="149" t="s">
        <v>664</v>
      </c>
      <c r="H46" s="172">
        <v>1</v>
      </c>
      <c r="I46" s="156"/>
      <c r="J46" s="156"/>
      <c r="K46" s="218"/>
      <c r="L46" s="221"/>
      <c r="M46" s="171">
        <v>1</v>
      </c>
      <c r="N46" s="156"/>
      <c r="O46" s="143">
        <f t="shared" si="2"/>
        <v>250000</v>
      </c>
      <c r="P46" s="144" t="s">
        <v>676</v>
      </c>
    </row>
    <row r="47" spans="1:16">
      <c r="A47" s="132">
        <v>39</v>
      </c>
      <c r="B47" s="206" t="s">
        <v>682</v>
      </c>
      <c r="C47" s="146">
        <v>5</v>
      </c>
      <c r="D47" s="147" t="s">
        <v>512</v>
      </c>
      <c r="E47" s="148">
        <v>360000</v>
      </c>
      <c r="F47" s="146" t="s">
        <v>641</v>
      </c>
      <c r="G47" s="149" t="s">
        <v>664</v>
      </c>
      <c r="H47" s="172" t="s">
        <v>649</v>
      </c>
      <c r="I47" s="156"/>
      <c r="J47" s="156"/>
      <c r="K47" s="218"/>
      <c r="L47" s="221"/>
      <c r="M47" s="171" t="s">
        <v>649</v>
      </c>
      <c r="N47" s="156"/>
      <c r="O47" s="143">
        <f t="shared" si="2"/>
        <v>360000</v>
      </c>
      <c r="P47" s="144" t="s">
        <v>683</v>
      </c>
    </row>
    <row r="48" spans="1:16">
      <c r="A48" s="132">
        <v>40</v>
      </c>
      <c r="B48" s="206" t="s">
        <v>684</v>
      </c>
      <c r="C48" s="146">
        <v>5</v>
      </c>
      <c r="D48" s="147" t="s">
        <v>512</v>
      </c>
      <c r="E48" s="148">
        <v>1200000</v>
      </c>
      <c r="F48" s="146" t="s">
        <v>641</v>
      </c>
      <c r="G48" s="149" t="s">
        <v>670</v>
      </c>
      <c r="H48" s="172" t="s">
        <v>649</v>
      </c>
      <c r="I48" s="156"/>
      <c r="J48" s="156"/>
      <c r="K48" s="218"/>
      <c r="L48" s="221"/>
      <c r="M48" s="171" t="s">
        <v>649</v>
      </c>
      <c r="N48" s="156"/>
      <c r="O48" s="143">
        <f t="shared" si="2"/>
        <v>1200000</v>
      </c>
      <c r="P48" s="144" t="s">
        <v>683</v>
      </c>
    </row>
    <row r="49" spans="1:16">
      <c r="A49" s="132">
        <v>41</v>
      </c>
      <c r="B49" s="206" t="s">
        <v>685</v>
      </c>
      <c r="C49" s="146">
        <v>10</v>
      </c>
      <c r="D49" s="147" t="s">
        <v>512</v>
      </c>
      <c r="E49" s="148">
        <v>3825000</v>
      </c>
      <c r="F49" s="146" t="s">
        <v>641</v>
      </c>
      <c r="G49" s="149" t="s">
        <v>664</v>
      </c>
      <c r="H49" s="172" t="s">
        <v>699</v>
      </c>
      <c r="I49" s="156"/>
      <c r="J49" s="156"/>
      <c r="K49" s="218"/>
      <c r="L49" s="221"/>
      <c r="M49" s="171" t="s">
        <v>699</v>
      </c>
      <c r="N49" s="156"/>
      <c r="O49" s="143">
        <f t="shared" si="2"/>
        <v>3825000</v>
      </c>
      <c r="P49" s="144" t="s">
        <v>683</v>
      </c>
    </row>
    <row r="50" spans="1:16">
      <c r="A50" s="132">
        <v>42</v>
      </c>
      <c r="B50" s="206" t="s">
        <v>686</v>
      </c>
      <c r="C50" s="146">
        <v>11</v>
      </c>
      <c r="D50" s="147" t="s">
        <v>512</v>
      </c>
      <c r="E50" s="148">
        <v>1050000</v>
      </c>
      <c r="F50" s="146" t="s">
        <v>641</v>
      </c>
      <c r="G50" s="149" t="s">
        <v>656</v>
      </c>
      <c r="H50" s="172">
        <v>11</v>
      </c>
      <c r="I50" s="156"/>
      <c r="J50" s="156"/>
      <c r="K50" s="218"/>
      <c r="L50" s="221"/>
      <c r="M50" s="171">
        <v>11</v>
      </c>
      <c r="N50" s="156"/>
      <c r="O50" s="143">
        <f t="shared" si="2"/>
        <v>1050000</v>
      </c>
      <c r="P50" s="144" t="s">
        <v>687</v>
      </c>
    </row>
    <row r="51" spans="1:16">
      <c r="A51" s="132">
        <v>43</v>
      </c>
      <c r="B51" s="206" t="s">
        <v>688</v>
      </c>
      <c r="C51" s="146">
        <v>1</v>
      </c>
      <c r="D51" s="147" t="s">
        <v>517</v>
      </c>
      <c r="E51" s="148">
        <v>400000</v>
      </c>
      <c r="F51" s="173" t="s">
        <v>689</v>
      </c>
      <c r="G51" s="149" t="s">
        <v>664</v>
      </c>
      <c r="H51" s="172">
        <v>1</v>
      </c>
      <c r="I51" s="156"/>
      <c r="J51" s="156"/>
      <c r="K51" s="218"/>
      <c r="L51" s="221"/>
      <c r="M51" s="171">
        <v>1</v>
      </c>
      <c r="N51" s="156"/>
      <c r="O51" s="143">
        <v>400000</v>
      </c>
      <c r="P51" s="144" t="s">
        <v>640</v>
      </c>
    </row>
    <row r="52" spans="1:16">
      <c r="A52" s="132">
        <v>44</v>
      </c>
      <c r="B52" s="206" t="s">
        <v>690</v>
      </c>
      <c r="C52" s="146">
        <v>1</v>
      </c>
      <c r="D52" s="147" t="s">
        <v>517</v>
      </c>
      <c r="E52" s="148">
        <v>450000</v>
      </c>
      <c r="F52" s="146" t="s">
        <v>637</v>
      </c>
      <c r="G52" s="149" t="s">
        <v>670</v>
      </c>
      <c r="H52" s="172"/>
      <c r="I52" s="156"/>
      <c r="J52" s="156"/>
      <c r="K52" s="218"/>
      <c r="L52" s="221"/>
      <c r="M52" s="171"/>
      <c r="N52" s="156">
        <v>1</v>
      </c>
      <c r="O52" s="143">
        <v>450000</v>
      </c>
      <c r="P52" s="144" t="s">
        <v>640</v>
      </c>
    </row>
    <row r="53" spans="1:16">
      <c r="A53" s="132">
        <v>45</v>
      </c>
      <c r="B53" s="206" t="s">
        <v>691</v>
      </c>
      <c r="C53" s="146">
        <v>3</v>
      </c>
      <c r="D53" s="147" t="s">
        <v>512</v>
      </c>
      <c r="E53" s="148">
        <v>1250000</v>
      </c>
      <c r="F53" s="146" t="s">
        <v>641</v>
      </c>
      <c r="G53" s="149" t="s">
        <v>656</v>
      </c>
      <c r="H53" s="172">
        <v>3</v>
      </c>
      <c r="I53" s="156"/>
      <c r="J53" s="156"/>
      <c r="K53" s="218"/>
      <c r="L53" s="221"/>
      <c r="M53" s="171">
        <v>3</v>
      </c>
      <c r="N53" s="156"/>
      <c r="O53" s="143">
        <v>1250000</v>
      </c>
      <c r="P53" s="144" t="s">
        <v>640</v>
      </c>
    </row>
    <row r="54" spans="1:16">
      <c r="A54" s="132">
        <v>46</v>
      </c>
      <c r="B54" s="206" t="s">
        <v>692</v>
      </c>
      <c r="C54" s="146">
        <v>1</v>
      </c>
      <c r="D54" s="147" t="s">
        <v>512</v>
      </c>
      <c r="E54" s="148">
        <v>5000000</v>
      </c>
      <c r="F54" s="146" t="s">
        <v>655</v>
      </c>
      <c r="G54" s="149" t="s">
        <v>670</v>
      </c>
      <c r="H54" s="150" t="s">
        <v>639</v>
      </c>
      <c r="I54" s="156"/>
      <c r="J54" s="156"/>
      <c r="K54" s="218"/>
      <c r="L54" s="221"/>
      <c r="M54" s="139">
        <v>1</v>
      </c>
      <c r="N54" s="156"/>
      <c r="O54" s="143">
        <v>5000000</v>
      </c>
      <c r="P54" s="144" t="s">
        <v>693</v>
      </c>
    </row>
    <row r="55" spans="1:16">
      <c r="A55" s="132">
        <v>47</v>
      </c>
      <c r="B55" s="207" t="s">
        <v>700</v>
      </c>
      <c r="C55" s="192">
        <v>2</v>
      </c>
      <c r="D55" s="193" t="s">
        <v>512</v>
      </c>
      <c r="E55" s="194">
        <v>1500000</v>
      </c>
      <c r="F55" s="195" t="s">
        <v>637</v>
      </c>
      <c r="G55" s="196" t="s">
        <v>701</v>
      </c>
      <c r="H55" s="197" t="s">
        <v>639</v>
      </c>
      <c r="I55" s="156"/>
      <c r="J55" s="156"/>
      <c r="K55" s="218"/>
      <c r="L55" s="224"/>
      <c r="M55" s="202">
        <v>1</v>
      </c>
      <c r="N55" s="198"/>
      <c r="O55" s="203">
        <f>E55</f>
        <v>1500000</v>
      </c>
      <c r="P55" s="204" t="s">
        <v>702</v>
      </c>
    </row>
    <row r="56" spans="1:16">
      <c r="A56" s="132">
        <v>48</v>
      </c>
      <c r="B56" s="207" t="s">
        <v>703</v>
      </c>
      <c r="C56" s="192">
        <v>2</v>
      </c>
      <c r="D56" s="193" t="s">
        <v>512</v>
      </c>
      <c r="E56" s="194">
        <v>500000</v>
      </c>
      <c r="F56" s="195" t="s">
        <v>637</v>
      </c>
      <c r="G56" s="196" t="s">
        <v>701</v>
      </c>
      <c r="H56" s="197" t="s">
        <v>643</v>
      </c>
      <c r="I56" s="156"/>
      <c r="J56" s="156"/>
      <c r="K56" s="218"/>
      <c r="L56" s="224"/>
      <c r="M56" s="202">
        <v>2</v>
      </c>
      <c r="N56" s="198"/>
      <c r="O56" s="203">
        <f t="shared" ref="O56:O82" si="3">E56</f>
        <v>500000</v>
      </c>
      <c r="P56" s="204" t="s">
        <v>702</v>
      </c>
    </row>
    <row r="57" spans="1:16">
      <c r="A57" s="132">
        <v>49</v>
      </c>
      <c r="B57" s="207" t="s">
        <v>704</v>
      </c>
      <c r="C57" s="192">
        <v>1</v>
      </c>
      <c r="D57" s="147" t="s">
        <v>512</v>
      </c>
      <c r="E57" s="194">
        <v>600000</v>
      </c>
      <c r="F57" s="195" t="s">
        <v>637</v>
      </c>
      <c r="G57" s="196" t="s">
        <v>701</v>
      </c>
      <c r="H57" s="197" t="s">
        <v>639</v>
      </c>
      <c r="I57" s="156"/>
      <c r="J57" s="156"/>
      <c r="K57" s="218"/>
      <c r="L57" s="224"/>
      <c r="M57" s="202">
        <v>1</v>
      </c>
      <c r="N57" s="198"/>
      <c r="O57" s="203">
        <f t="shared" si="3"/>
        <v>600000</v>
      </c>
      <c r="P57" s="204" t="s">
        <v>702</v>
      </c>
    </row>
    <row r="58" spans="1:16">
      <c r="A58" s="132">
        <v>50</v>
      </c>
      <c r="B58" s="207" t="s">
        <v>705</v>
      </c>
      <c r="C58" s="192">
        <v>1</v>
      </c>
      <c r="D58" s="193" t="s">
        <v>512</v>
      </c>
      <c r="E58" s="194">
        <v>185000</v>
      </c>
      <c r="F58" s="195" t="s">
        <v>637</v>
      </c>
      <c r="G58" s="196" t="s">
        <v>701</v>
      </c>
      <c r="H58" s="197" t="s">
        <v>639</v>
      </c>
      <c r="I58" s="156"/>
      <c r="J58" s="156"/>
      <c r="K58" s="218"/>
      <c r="L58" s="224"/>
      <c r="M58" s="202">
        <v>1</v>
      </c>
      <c r="N58" s="198"/>
      <c r="O58" s="203">
        <f t="shared" si="3"/>
        <v>185000</v>
      </c>
      <c r="P58" s="204" t="s">
        <v>702</v>
      </c>
    </row>
    <row r="59" spans="1:16">
      <c r="A59" s="132">
        <v>51</v>
      </c>
      <c r="B59" s="207" t="s">
        <v>706</v>
      </c>
      <c r="C59" s="192">
        <v>1</v>
      </c>
      <c r="D59" s="193" t="s">
        <v>512</v>
      </c>
      <c r="E59" s="194">
        <v>500000</v>
      </c>
      <c r="F59" s="195" t="s">
        <v>637</v>
      </c>
      <c r="G59" s="196" t="s">
        <v>701</v>
      </c>
      <c r="H59" s="197" t="s">
        <v>639</v>
      </c>
      <c r="I59" s="156"/>
      <c r="J59" s="156"/>
      <c r="K59" s="218"/>
      <c r="L59" s="224"/>
      <c r="M59" s="197" t="s">
        <v>639</v>
      </c>
      <c r="N59" s="198"/>
      <c r="O59" s="203">
        <f t="shared" si="3"/>
        <v>500000</v>
      </c>
      <c r="P59" s="204" t="s">
        <v>702</v>
      </c>
    </row>
    <row r="60" spans="1:16">
      <c r="A60" s="132">
        <v>52</v>
      </c>
      <c r="B60" s="207" t="s">
        <v>707</v>
      </c>
      <c r="C60" s="192">
        <v>1</v>
      </c>
      <c r="D60" s="147" t="s">
        <v>512</v>
      </c>
      <c r="E60" s="194">
        <v>175000</v>
      </c>
      <c r="F60" s="195" t="s">
        <v>715</v>
      </c>
      <c r="G60" s="196" t="s">
        <v>716</v>
      </c>
      <c r="H60" s="197" t="s">
        <v>639</v>
      </c>
      <c r="I60" s="156"/>
      <c r="J60" s="156"/>
      <c r="K60" s="218"/>
      <c r="L60" s="224"/>
      <c r="M60" s="197" t="s">
        <v>639</v>
      </c>
      <c r="N60" s="198"/>
      <c r="O60" s="203">
        <f t="shared" si="3"/>
        <v>175000</v>
      </c>
      <c r="P60" s="204" t="s">
        <v>702</v>
      </c>
    </row>
    <row r="61" spans="1:16">
      <c r="A61" s="132">
        <v>53</v>
      </c>
      <c r="B61" s="207" t="s">
        <v>708</v>
      </c>
      <c r="C61" s="192">
        <v>1</v>
      </c>
      <c r="D61" s="193" t="s">
        <v>517</v>
      </c>
      <c r="E61" s="194">
        <v>5900000</v>
      </c>
      <c r="F61" s="195" t="s">
        <v>715</v>
      </c>
      <c r="G61" s="196" t="s">
        <v>716</v>
      </c>
      <c r="H61" s="197" t="s">
        <v>639</v>
      </c>
      <c r="I61" s="156"/>
      <c r="J61" s="156"/>
      <c r="K61" s="218"/>
      <c r="L61" s="224"/>
      <c r="M61" s="197" t="s">
        <v>639</v>
      </c>
      <c r="N61" s="198"/>
      <c r="O61" s="203">
        <f t="shared" si="3"/>
        <v>5900000</v>
      </c>
      <c r="P61" s="204" t="s">
        <v>702</v>
      </c>
    </row>
    <row r="62" spans="1:16">
      <c r="A62" s="132">
        <v>54</v>
      </c>
      <c r="B62" s="207" t="s">
        <v>709</v>
      </c>
      <c r="C62" s="192">
        <v>1</v>
      </c>
      <c r="D62" s="193" t="s">
        <v>517</v>
      </c>
      <c r="E62" s="194">
        <v>5000000</v>
      </c>
      <c r="F62" s="195" t="s">
        <v>715</v>
      </c>
      <c r="G62" s="196" t="s">
        <v>716</v>
      </c>
      <c r="H62" s="197" t="s">
        <v>639</v>
      </c>
      <c r="I62" s="156"/>
      <c r="J62" s="156"/>
      <c r="K62" s="218"/>
      <c r="L62" s="224"/>
      <c r="M62" s="197" t="s">
        <v>639</v>
      </c>
      <c r="N62" s="198"/>
      <c r="O62" s="203">
        <f t="shared" si="3"/>
        <v>5000000</v>
      </c>
      <c r="P62" s="204" t="s">
        <v>702</v>
      </c>
    </row>
    <row r="63" spans="1:16">
      <c r="A63" s="132">
        <v>55</v>
      </c>
      <c r="B63" s="207" t="s">
        <v>710</v>
      </c>
      <c r="C63" s="192">
        <v>8</v>
      </c>
      <c r="D63" s="193" t="s">
        <v>517</v>
      </c>
      <c r="E63" s="194">
        <v>5600000</v>
      </c>
      <c r="F63" s="195" t="s">
        <v>715</v>
      </c>
      <c r="G63" s="196" t="s">
        <v>716</v>
      </c>
      <c r="H63" s="197" t="s">
        <v>662</v>
      </c>
      <c r="I63" s="156"/>
      <c r="J63" s="156"/>
      <c r="K63" s="218"/>
      <c r="L63" s="224"/>
      <c r="M63" s="197" t="s">
        <v>662</v>
      </c>
      <c r="N63" s="198"/>
      <c r="O63" s="203">
        <f t="shared" si="3"/>
        <v>5600000</v>
      </c>
      <c r="P63" s="204" t="s">
        <v>731</v>
      </c>
    </row>
    <row r="64" spans="1:16">
      <c r="A64" s="132">
        <v>56</v>
      </c>
      <c r="B64" s="207" t="s">
        <v>711</v>
      </c>
      <c r="C64" s="192">
        <v>1</v>
      </c>
      <c r="D64" s="193" t="s">
        <v>517</v>
      </c>
      <c r="E64" s="194">
        <v>2500000</v>
      </c>
      <c r="F64" s="195" t="s">
        <v>715</v>
      </c>
      <c r="G64" s="196" t="s">
        <v>716</v>
      </c>
      <c r="H64" s="197" t="s">
        <v>639</v>
      </c>
      <c r="I64" s="156"/>
      <c r="J64" s="156"/>
      <c r="K64" s="218"/>
      <c r="L64" s="224"/>
      <c r="M64" s="197" t="s">
        <v>639</v>
      </c>
      <c r="N64" s="198"/>
      <c r="O64" s="203">
        <f t="shared" si="3"/>
        <v>2500000</v>
      </c>
      <c r="P64" s="204" t="s">
        <v>702</v>
      </c>
    </row>
    <row r="65" spans="1:16">
      <c r="A65" s="132">
        <v>57</v>
      </c>
      <c r="B65" s="207" t="s">
        <v>712</v>
      </c>
      <c r="C65" s="192">
        <v>1</v>
      </c>
      <c r="D65" s="193" t="s">
        <v>517</v>
      </c>
      <c r="E65" s="194">
        <v>4600000</v>
      </c>
      <c r="F65" s="195" t="s">
        <v>715</v>
      </c>
      <c r="G65" s="196" t="s">
        <v>716</v>
      </c>
      <c r="H65" s="197" t="s">
        <v>639</v>
      </c>
      <c r="I65" s="156"/>
      <c r="J65" s="156"/>
      <c r="K65" s="218"/>
      <c r="L65" s="224"/>
      <c r="M65" s="197" t="s">
        <v>639</v>
      </c>
      <c r="N65" s="198"/>
      <c r="O65" s="203">
        <f t="shared" si="3"/>
        <v>4600000</v>
      </c>
      <c r="P65" s="204" t="s">
        <v>702</v>
      </c>
    </row>
    <row r="66" spans="1:16">
      <c r="A66" s="132">
        <v>58</v>
      </c>
      <c r="B66" s="207" t="s">
        <v>713</v>
      </c>
      <c r="C66" s="192">
        <v>90</v>
      </c>
      <c r="D66" s="193" t="s">
        <v>512</v>
      </c>
      <c r="E66" s="194">
        <v>3500000</v>
      </c>
      <c r="F66" s="195" t="s">
        <v>715</v>
      </c>
      <c r="G66" s="196" t="s">
        <v>716</v>
      </c>
      <c r="H66" s="197" t="s">
        <v>717</v>
      </c>
      <c r="I66" s="156"/>
      <c r="J66" s="156"/>
      <c r="K66" s="218"/>
      <c r="L66" s="224"/>
      <c r="M66" s="197" t="s">
        <v>717</v>
      </c>
      <c r="N66" s="198"/>
      <c r="O66" s="203">
        <f t="shared" si="3"/>
        <v>3500000</v>
      </c>
      <c r="P66" s="204" t="s">
        <v>702</v>
      </c>
    </row>
    <row r="67" spans="1:16">
      <c r="A67" s="132">
        <v>59</v>
      </c>
      <c r="B67" s="206" t="s">
        <v>714</v>
      </c>
      <c r="C67" s="148">
        <v>8</v>
      </c>
      <c r="D67" s="144" t="s">
        <v>517</v>
      </c>
      <c r="E67" s="148">
        <v>720000</v>
      </c>
      <c r="F67" s="148" t="s">
        <v>715</v>
      </c>
      <c r="G67" s="171" t="s">
        <v>716</v>
      </c>
      <c r="H67" s="171" t="s">
        <v>662</v>
      </c>
      <c r="I67" s="156"/>
      <c r="J67" s="156"/>
      <c r="K67" s="218"/>
      <c r="L67" s="221"/>
      <c r="M67" s="171" t="s">
        <v>662</v>
      </c>
      <c r="N67" s="156"/>
      <c r="O67" s="143">
        <f t="shared" si="3"/>
        <v>720000</v>
      </c>
      <c r="P67" s="144" t="s">
        <v>731</v>
      </c>
    </row>
    <row r="68" spans="1:16">
      <c r="A68" s="132">
        <v>60</v>
      </c>
      <c r="B68" s="206" t="s">
        <v>719</v>
      </c>
      <c r="C68" s="148">
        <v>1</v>
      </c>
      <c r="D68" s="144" t="s">
        <v>517</v>
      </c>
      <c r="E68" s="148">
        <v>2500000</v>
      </c>
      <c r="F68" s="148" t="s">
        <v>715</v>
      </c>
      <c r="G68" s="171" t="s">
        <v>720</v>
      </c>
      <c r="H68" s="171" t="s">
        <v>639</v>
      </c>
      <c r="I68" s="156"/>
      <c r="J68" s="156"/>
      <c r="K68" s="218"/>
      <c r="L68" s="221"/>
      <c r="M68" s="171" t="s">
        <v>639</v>
      </c>
      <c r="N68" s="156"/>
      <c r="O68" s="143">
        <f t="shared" si="3"/>
        <v>2500000</v>
      </c>
      <c r="P68" s="144" t="s">
        <v>702</v>
      </c>
    </row>
    <row r="69" spans="1:16">
      <c r="A69" s="132">
        <v>61</v>
      </c>
      <c r="B69" s="206" t="s">
        <v>721</v>
      </c>
      <c r="C69" s="148">
        <v>1</v>
      </c>
      <c r="D69" s="144" t="s">
        <v>517</v>
      </c>
      <c r="E69" s="148">
        <v>150000</v>
      </c>
      <c r="F69" s="148" t="s">
        <v>715</v>
      </c>
      <c r="G69" s="171" t="s">
        <v>720</v>
      </c>
      <c r="H69" s="171" t="s">
        <v>639</v>
      </c>
      <c r="I69" s="156"/>
      <c r="J69" s="156"/>
      <c r="K69" s="218"/>
      <c r="L69" s="221"/>
      <c r="M69" s="171" t="s">
        <v>639</v>
      </c>
      <c r="N69" s="156"/>
      <c r="O69" s="143">
        <f t="shared" si="3"/>
        <v>150000</v>
      </c>
      <c r="P69" s="144" t="s">
        <v>702</v>
      </c>
    </row>
    <row r="70" spans="1:16">
      <c r="A70" s="132">
        <v>62</v>
      </c>
      <c r="B70" s="206" t="s">
        <v>722</v>
      </c>
      <c r="C70" s="148">
        <v>1</v>
      </c>
      <c r="D70" s="144" t="s">
        <v>517</v>
      </c>
      <c r="E70" s="148">
        <v>250000</v>
      </c>
      <c r="F70" s="148" t="s">
        <v>715</v>
      </c>
      <c r="G70" s="171" t="s">
        <v>720</v>
      </c>
      <c r="H70" s="171" t="s">
        <v>639</v>
      </c>
      <c r="I70" s="156"/>
      <c r="J70" s="156"/>
      <c r="K70" s="218"/>
      <c r="L70" s="221"/>
      <c r="M70" s="171" t="s">
        <v>639</v>
      </c>
      <c r="N70" s="156"/>
      <c r="O70" s="143">
        <f t="shared" si="3"/>
        <v>250000</v>
      </c>
      <c r="P70" s="144" t="s">
        <v>702</v>
      </c>
    </row>
    <row r="71" spans="1:16">
      <c r="A71" s="132">
        <v>63</v>
      </c>
      <c r="B71" s="206" t="s">
        <v>723</v>
      </c>
      <c r="C71" s="148">
        <v>6</v>
      </c>
      <c r="D71" s="144" t="s">
        <v>512</v>
      </c>
      <c r="E71" s="148">
        <v>3450000</v>
      </c>
      <c r="F71" s="148" t="s">
        <v>715</v>
      </c>
      <c r="G71" s="171" t="s">
        <v>720</v>
      </c>
      <c r="H71" s="171" t="s">
        <v>661</v>
      </c>
      <c r="I71" s="156"/>
      <c r="J71" s="156"/>
      <c r="K71" s="218"/>
      <c r="L71" s="221"/>
      <c r="M71" s="171" t="s">
        <v>661</v>
      </c>
      <c r="N71" s="156"/>
      <c r="O71" s="143">
        <f t="shared" si="3"/>
        <v>3450000</v>
      </c>
      <c r="P71" s="144" t="s">
        <v>702</v>
      </c>
    </row>
    <row r="72" spans="1:16">
      <c r="A72" s="132">
        <v>64</v>
      </c>
      <c r="B72" s="206" t="s">
        <v>724</v>
      </c>
      <c r="C72" s="148">
        <v>1</v>
      </c>
      <c r="D72" s="144" t="s">
        <v>517</v>
      </c>
      <c r="E72" s="148">
        <v>6000000</v>
      </c>
      <c r="F72" s="148" t="s">
        <v>715</v>
      </c>
      <c r="G72" s="171" t="s">
        <v>720</v>
      </c>
      <c r="H72" s="171" t="s">
        <v>639</v>
      </c>
      <c r="I72" s="156"/>
      <c r="J72" s="156"/>
      <c r="K72" s="218"/>
      <c r="L72" s="156"/>
      <c r="M72" s="171" t="s">
        <v>639</v>
      </c>
      <c r="N72" s="156"/>
      <c r="O72" s="143">
        <f t="shared" si="3"/>
        <v>6000000</v>
      </c>
      <c r="P72" s="144" t="s">
        <v>702</v>
      </c>
    </row>
    <row r="73" spans="1:16">
      <c r="A73" s="132">
        <v>65</v>
      </c>
      <c r="B73" s="206" t="s">
        <v>725</v>
      </c>
      <c r="C73" s="148">
        <v>1</v>
      </c>
      <c r="D73" s="144" t="s">
        <v>512</v>
      </c>
      <c r="E73" s="148">
        <v>400000</v>
      </c>
      <c r="F73" s="148" t="s">
        <v>715</v>
      </c>
      <c r="G73" s="171" t="s">
        <v>720</v>
      </c>
      <c r="H73" s="171" t="s">
        <v>639</v>
      </c>
      <c r="I73" s="156"/>
      <c r="J73" s="156"/>
      <c r="K73" s="218"/>
      <c r="L73" s="156"/>
      <c r="M73" s="171" t="s">
        <v>639</v>
      </c>
      <c r="N73" s="156"/>
      <c r="O73" s="143">
        <f t="shared" si="3"/>
        <v>400000</v>
      </c>
      <c r="P73" s="144" t="s">
        <v>702</v>
      </c>
    </row>
    <row r="74" spans="1:16">
      <c r="A74" s="132">
        <v>66</v>
      </c>
      <c r="B74" s="206" t="s">
        <v>726</v>
      </c>
      <c r="C74" s="148">
        <v>1</v>
      </c>
      <c r="D74" s="144" t="s">
        <v>517</v>
      </c>
      <c r="E74" s="148">
        <v>6000000</v>
      </c>
      <c r="F74" s="148" t="s">
        <v>715</v>
      </c>
      <c r="G74" s="171" t="s">
        <v>720</v>
      </c>
      <c r="H74" s="171" t="s">
        <v>639</v>
      </c>
      <c r="I74" s="156"/>
      <c r="J74" s="156"/>
      <c r="K74" s="218"/>
      <c r="L74" s="156"/>
      <c r="M74" s="171" t="s">
        <v>639</v>
      </c>
      <c r="N74" s="156"/>
      <c r="O74" s="143">
        <f t="shared" si="3"/>
        <v>6000000</v>
      </c>
      <c r="P74" s="144" t="s">
        <v>702</v>
      </c>
    </row>
    <row r="75" spans="1:16">
      <c r="A75" s="132">
        <v>67</v>
      </c>
      <c r="B75" s="206" t="s">
        <v>727</v>
      </c>
      <c r="C75" s="148">
        <v>1</v>
      </c>
      <c r="D75" s="144" t="s">
        <v>517</v>
      </c>
      <c r="E75" s="148">
        <v>5000000</v>
      </c>
      <c r="F75" s="148" t="s">
        <v>715</v>
      </c>
      <c r="G75" s="171" t="s">
        <v>720</v>
      </c>
      <c r="H75" s="171" t="s">
        <v>639</v>
      </c>
      <c r="I75" s="156"/>
      <c r="J75" s="156"/>
      <c r="K75" s="218"/>
      <c r="L75" s="156"/>
      <c r="M75" s="171" t="s">
        <v>639</v>
      </c>
      <c r="N75" s="156"/>
      <c r="O75" s="143">
        <f t="shared" si="3"/>
        <v>5000000</v>
      </c>
      <c r="P75" s="144" t="s">
        <v>702</v>
      </c>
    </row>
    <row r="76" spans="1:16">
      <c r="A76" s="132">
        <v>68</v>
      </c>
      <c r="B76" s="206" t="s">
        <v>728</v>
      </c>
      <c r="C76" s="148">
        <v>1</v>
      </c>
      <c r="D76" s="144" t="s">
        <v>517</v>
      </c>
      <c r="E76" s="148">
        <v>2500000</v>
      </c>
      <c r="F76" s="148" t="s">
        <v>715</v>
      </c>
      <c r="G76" s="171" t="s">
        <v>720</v>
      </c>
      <c r="H76" s="171" t="s">
        <v>639</v>
      </c>
      <c r="I76" s="156"/>
      <c r="J76" s="156"/>
      <c r="K76" s="218"/>
      <c r="L76" s="156"/>
      <c r="M76" s="171" t="s">
        <v>639</v>
      </c>
      <c r="N76" s="156"/>
      <c r="O76" s="143">
        <f t="shared" si="3"/>
        <v>2500000</v>
      </c>
      <c r="P76" s="144" t="s">
        <v>702</v>
      </c>
    </row>
    <row r="77" spans="1:16">
      <c r="A77" s="132">
        <v>69</v>
      </c>
      <c r="B77" s="206" t="s">
        <v>729</v>
      </c>
      <c r="C77" s="148">
        <v>18</v>
      </c>
      <c r="D77" s="144" t="s">
        <v>512</v>
      </c>
      <c r="E77" s="148">
        <v>3000000</v>
      </c>
      <c r="F77" s="148" t="s">
        <v>715</v>
      </c>
      <c r="G77" s="171" t="s">
        <v>720</v>
      </c>
      <c r="H77" s="171" t="s">
        <v>733</v>
      </c>
      <c r="I77" s="156"/>
      <c r="J77" s="156"/>
      <c r="K77" s="218"/>
      <c r="L77" s="156"/>
      <c r="M77" s="171" t="s">
        <v>733</v>
      </c>
      <c r="N77" s="156"/>
      <c r="O77" s="143">
        <f t="shared" si="3"/>
        <v>3000000</v>
      </c>
      <c r="P77" s="144" t="s">
        <v>702</v>
      </c>
    </row>
    <row r="78" spans="1:16">
      <c r="A78" s="132">
        <v>70</v>
      </c>
      <c r="B78" s="206" t="s">
        <v>730</v>
      </c>
      <c r="C78" s="148">
        <v>2</v>
      </c>
      <c r="D78" s="144" t="s">
        <v>512</v>
      </c>
      <c r="E78" s="148">
        <v>3500000</v>
      </c>
      <c r="F78" s="148" t="s">
        <v>715</v>
      </c>
      <c r="G78" s="171" t="s">
        <v>720</v>
      </c>
      <c r="H78" s="171" t="s">
        <v>643</v>
      </c>
      <c r="I78" s="156"/>
      <c r="J78" s="156"/>
      <c r="K78" s="218"/>
      <c r="L78" s="156"/>
      <c r="M78" s="171" t="s">
        <v>643</v>
      </c>
      <c r="N78" s="156"/>
      <c r="O78" s="143">
        <f t="shared" si="3"/>
        <v>3500000</v>
      </c>
      <c r="P78" s="144" t="s">
        <v>702</v>
      </c>
    </row>
    <row r="79" spans="1:16">
      <c r="A79" s="132">
        <v>71</v>
      </c>
      <c r="B79" s="238" t="s">
        <v>734</v>
      </c>
      <c r="C79" s="228">
        <v>1</v>
      </c>
      <c r="D79" s="229" t="s">
        <v>517</v>
      </c>
      <c r="E79" s="230">
        <v>2100000</v>
      </c>
      <c r="F79" s="228" t="s">
        <v>715</v>
      </c>
      <c r="G79" s="231" t="s">
        <v>735</v>
      </c>
      <c r="H79" s="231" t="s">
        <v>639</v>
      </c>
      <c r="I79" s="232"/>
      <c r="J79" s="233"/>
      <c r="K79" s="234"/>
      <c r="L79" s="235"/>
      <c r="M79" s="236" t="s">
        <v>639</v>
      </c>
      <c r="N79" s="232"/>
      <c r="O79" s="237">
        <f t="shared" si="3"/>
        <v>2100000</v>
      </c>
      <c r="P79" s="144" t="s">
        <v>702</v>
      </c>
    </row>
    <row r="80" spans="1:16">
      <c r="A80" s="132">
        <v>72</v>
      </c>
      <c r="B80" s="238" t="s">
        <v>736</v>
      </c>
      <c r="C80" s="228">
        <v>2</v>
      </c>
      <c r="D80" s="229" t="s">
        <v>517</v>
      </c>
      <c r="E80" s="230">
        <v>2000000</v>
      </c>
      <c r="F80" s="228" t="s">
        <v>715</v>
      </c>
      <c r="G80" s="231" t="s">
        <v>735</v>
      </c>
      <c r="H80" s="231" t="s">
        <v>643</v>
      </c>
      <c r="I80" s="232"/>
      <c r="J80" s="233"/>
      <c r="K80" s="234"/>
      <c r="L80" s="235"/>
      <c r="M80" s="236" t="s">
        <v>643</v>
      </c>
      <c r="N80" s="232"/>
      <c r="O80" s="237">
        <f t="shared" si="3"/>
        <v>2000000</v>
      </c>
      <c r="P80" s="144" t="s">
        <v>702</v>
      </c>
    </row>
    <row r="81" spans="1:16">
      <c r="A81" s="132">
        <v>73</v>
      </c>
      <c r="B81" s="238" t="s">
        <v>737</v>
      </c>
      <c r="C81" s="228">
        <v>1</v>
      </c>
      <c r="D81" s="229" t="s">
        <v>517</v>
      </c>
      <c r="E81" s="230">
        <v>8500000</v>
      </c>
      <c r="F81" s="228" t="s">
        <v>715</v>
      </c>
      <c r="G81" s="239" t="s">
        <v>735</v>
      </c>
      <c r="H81" s="231" t="s">
        <v>639</v>
      </c>
      <c r="I81" s="232"/>
      <c r="J81" s="233"/>
      <c r="K81" s="234"/>
      <c r="L81" s="235"/>
      <c r="M81" s="236" t="s">
        <v>639</v>
      </c>
      <c r="N81" s="232"/>
      <c r="O81" s="237">
        <f t="shared" si="3"/>
        <v>8500000</v>
      </c>
      <c r="P81" s="144" t="s">
        <v>702</v>
      </c>
    </row>
    <row r="82" spans="1:16">
      <c r="A82" s="132">
        <v>74</v>
      </c>
      <c r="B82" s="238" t="s">
        <v>738</v>
      </c>
      <c r="C82" s="228">
        <v>1</v>
      </c>
      <c r="D82" s="229" t="s">
        <v>517</v>
      </c>
      <c r="E82" s="230">
        <v>600000</v>
      </c>
      <c r="F82" s="228" t="s">
        <v>715</v>
      </c>
      <c r="G82" s="231" t="s">
        <v>735</v>
      </c>
      <c r="H82" s="231" t="s">
        <v>639</v>
      </c>
      <c r="I82" s="232"/>
      <c r="J82" s="233"/>
      <c r="K82" s="234"/>
      <c r="L82" s="235"/>
      <c r="M82" s="236" t="s">
        <v>639</v>
      </c>
      <c r="N82" s="232"/>
      <c r="O82" s="237">
        <f t="shared" si="3"/>
        <v>600000</v>
      </c>
      <c r="P82" s="144" t="s">
        <v>702</v>
      </c>
    </row>
    <row r="83" spans="1:16">
      <c r="A83" s="132"/>
      <c r="B83" s="238"/>
      <c r="C83" s="228"/>
      <c r="D83" s="229"/>
      <c r="E83" s="230"/>
      <c r="F83" s="228"/>
      <c r="G83" s="231"/>
      <c r="H83" s="231"/>
      <c r="I83" s="232"/>
      <c r="J83" s="233"/>
      <c r="K83" s="234"/>
      <c r="L83" s="235"/>
      <c r="M83" s="236"/>
      <c r="N83" s="232"/>
      <c r="O83" s="237"/>
      <c r="P83" s="144"/>
    </row>
    <row r="84" spans="1:16">
      <c r="A84" s="132"/>
      <c r="B84" s="238"/>
      <c r="C84" s="228"/>
      <c r="D84" s="229"/>
      <c r="E84" s="230"/>
      <c r="F84" s="228"/>
      <c r="G84" s="231"/>
      <c r="H84" s="231"/>
      <c r="I84" s="232"/>
      <c r="J84" s="233"/>
      <c r="K84" s="234"/>
      <c r="L84" s="235"/>
      <c r="M84" s="236"/>
      <c r="N84" s="232"/>
      <c r="O84" s="237"/>
      <c r="P84" s="144"/>
    </row>
    <row r="85" spans="1:16">
      <c r="A85" s="367" t="s">
        <v>538</v>
      </c>
      <c r="B85" s="368"/>
      <c r="C85" s="208"/>
      <c r="D85" s="209"/>
      <c r="E85" s="174">
        <f>SUM(E9:E82)</f>
        <v>180985000</v>
      </c>
      <c r="F85" s="208"/>
      <c r="G85" s="209"/>
      <c r="H85" s="175"/>
      <c r="I85" s="176"/>
      <c r="J85" s="210"/>
      <c r="K85" s="211"/>
      <c r="L85" s="177"/>
      <c r="M85" s="212"/>
      <c r="N85" s="212"/>
      <c r="O85" s="178">
        <f>E85+I85-L85</f>
        <v>180985000</v>
      </c>
      <c r="P85" s="217"/>
    </row>
    <row r="86" spans="1:16">
      <c r="A86" s="179"/>
      <c r="B86" s="180"/>
      <c r="C86" s="180"/>
      <c r="D86" s="180"/>
      <c r="E86" s="180"/>
      <c r="F86" s="180"/>
      <c r="G86" s="181"/>
      <c r="H86" s="181"/>
      <c r="I86" s="180"/>
      <c r="J86" s="182"/>
      <c r="K86" s="125"/>
      <c r="L86" s="125"/>
      <c r="M86" s="126"/>
      <c r="N86" s="183"/>
      <c r="O86" s="219"/>
      <c r="P86" s="123"/>
    </row>
    <row r="87" spans="1:16">
      <c r="A87" s="179"/>
      <c r="B87" s="180"/>
      <c r="C87" s="180"/>
      <c r="D87" s="180"/>
      <c r="E87" s="180"/>
      <c r="F87" s="180"/>
      <c r="G87" s="181"/>
      <c r="H87" s="181"/>
      <c r="I87" s="180"/>
      <c r="J87" s="182"/>
      <c r="K87" s="125"/>
      <c r="L87" s="183"/>
      <c r="M87" s="183"/>
      <c r="N87" s="183"/>
      <c r="O87" s="184" t="s">
        <v>873</v>
      </c>
      <c r="P87" s="185"/>
    </row>
    <row r="88" spans="1:16">
      <c r="A88" s="122"/>
      <c r="B88" s="185"/>
      <c r="C88" s="185"/>
      <c r="D88" s="185"/>
      <c r="E88" s="185"/>
      <c r="F88" s="185"/>
      <c r="G88" s="186"/>
      <c r="H88" s="186"/>
      <c r="I88" s="187"/>
      <c r="J88" s="188"/>
      <c r="K88" s="125"/>
      <c r="L88" s="183"/>
      <c r="M88" s="183"/>
      <c r="N88" s="189"/>
      <c r="O88" s="179"/>
      <c r="P88" s="123"/>
    </row>
    <row r="89" spans="1:16">
      <c r="A89" s="122"/>
      <c r="B89" s="185"/>
      <c r="C89" s="185"/>
      <c r="D89" s="185"/>
      <c r="E89" s="185"/>
      <c r="F89" s="185"/>
      <c r="G89" s="186"/>
      <c r="H89" s="186"/>
      <c r="I89" s="185"/>
      <c r="J89" s="188"/>
      <c r="K89" s="125"/>
      <c r="L89" s="183"/>
      <c r="M89" s="183"/>
      <c r="N89" s="189"/>
      <c r="O89" s="179"/>
      <c r="P89" s="123"/>
    </row>
    <row r="90" spans="1:16">
      <c r="A90" s="122"/>
      <c r="B90" s="185"/>
      <c r="C90" s="185"/>
      <c r="D90" s="185"/>
      <c r="E90" s="185"/>
      <c r="F90" s="185"/>
      <c r="G90" s="186"/>
      <c r="H90" s="186"/>
      <c r="I90" s="185"/>
      <c r="J90" s="188"/>
      <c r="K90" s="125"/>
      <c r="L90" s="183"/>
      <c r="M90" s="183"/>
      <c r="N90" s="189"/>
      <c r="O90" s="179"/>
      <c r="P90" s="123"/>
    </row>
    <row r="91" spans="1:16">
      <c r="A91" s="122"/>
      <c r="B91" s="185"/>
      <c r="C91" s="185"/>
      <c r="D91" s="185"/>
      <c r="E91" s="185"/>
      <c r="F91" s="185"/>
      <c r="G91" s="186"/>
      <c r="H91" s="186"/>
      <c r="I91" s="185"/>
      <c r="J91" s="188"/>
      <c r="K91" s="125"/>
      <c r="L91" s="183"/>
      <c r="M91" s="183"/>
      <c r="N91" s="189"/>
      <c r="O91" s="179"/>
      <c r="P91" s="123"/>
    </row>
    <row r="92" spans="1:16">
      <c r="A92" s="122"/>
      <c r="B92" s="185"/>
      <c r="C92" s="185"/>
      <c r="D92" s="185"/>
      <c r="E92" s="185"/>
      <c r="F92" s="185"/>
      <c r="G92" s="186"/>
      <c r="H92" s="186"/>
      <c r="I92" s="185"/>
      <c r="J92" s="188"/>
      <c r="K92" s="125"/>
      <c r="L92" s="190"/>
      <c r="M92" s="190"/>
      <c r="N92" s="189"/>
      <c r="O92" s="215" t="s">
        <v>694</v>
      </c>
      <c r="P92" s="123"/>
    </row>
    <row r="93" spans="1:16">
      <c r="A93" s="122"/>
      <c r="B93" s="185"/>
      <c r="C93" s="185"/>
      <c r="D93" s="185"/>
      <c r="E93" s="185"/>
      <c r="F93" s="185"/>
      <c r="G93" s="186"/>
      <c r="H93" s="186"/>
      <c r="I93" s="185"/>
      <c r="J93" s="188"/>
      <c r="K93" s="188"/>
      <c r="L93" s="188"/>
      <c r="M93" s="189"/>
      <c r="N93" s="189"/>
      <c r="O93" s="123"/>
      <c r="P93" s="123"/>
    </row>
  </sheetData>
  <mergeCells count="19">
    <mergeCell ref="A1:P1"/>
    <mergeCell ref="A2:P2"/>
    <mergeCell ref="A3:P3"/>
    <mergeCell ref="A4:P4"/>
    <mergeCell ref="A6:A7"/>
    <mergeCell ref="B6:B7"/>
    <mergeCell ref="C6:D7"/>
    <mergeCell ref="E6:E7"/>
    <mergeCell ref="F6:G7"/>
    <mergeCell ref="H6:I6"/>
    <mergeCell ref="A85:B85"/>
    <mergeCell ref="J6:L6"/>
    <mergeCell ref="M6:N6"/>
    <mergeCell ref="O6:O7"/>
    <mergeCell ref="P6:P7"/>
    <mergeCell ref="C8:D8"/>
    <mergeCell ref="F8:G8"/>
    <mergeCell ref="J8:L8"/>
    <mergeCell ref="M8:N8"/>
  </mergeCells>
  <pageMargins left="0.70866141732283472" right="0.70866141732283472" top="1.1417322834645669" bottom="0.74803149606299213" header="0.31496062992125984" footer="0.31496062992125984"/>
  <pageSetup paperSize="5" scale="86" orientation="landscape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09"/>
  <sheetViews>
    <sheetView tabSelected="1" view="pageBreakPreview" zoomScale="106" zoomScaleSheetLayoutView="106" workbookViewId="0">
      <selection activeCell="E100" sqref="E100"/>
    </sheetView>
  </sheetViews>
  <sheetFormatPr defaultRowHeight="14.4"/>
  <cols>
    <col min="1" max="1" width="3.109375" customWidth="1"/>
    <col min="2" max="2" width="30.109375" customWidth="1"/>
    <col min="3" max="3" width="10.109375" style="253" customWidth="1"/>
    <col min="4" max="4" width="13.5546875" style="253" customWidth="1"/>
    <col min="5" max="5" width="10" style="253" customWidth="1"/>
    <col min="6" max="6" width="11.33203125" style="253" customWidth="1"/>
    <col min="7" max="7" width="8.44140625" style="253" customWidth="1"/>
    <col min="8" max="8" width="7.33203125" style="253" customWidth="1"/>
    <col min="9" max="9" width="8.44140625" style="253" customWidth="1"/>
    <col min="10" max="10" width="7.44140625" style="253" customWidth="1"/>
    <col min="11" max="11" width="7.5546875" style="253" customWidth="1"/>
    <col min="12" max="12" width="8.44140625" style="253" customWidth="1"/>
    <col min="13" max="13" width="9.109375" style="253"/>
    <col min="14" max="14" width="6.33203125" style="253" customWidth="1"/>
    <col min="15" max="15" width="13.88671875" style="253" customWidth="1"/>
    <col min="16" max="16" width="16.5546875" customWidth="1"/>
  </cols>
  <sheetData>
    <row r="1" spans="1:16" ht="23.4">
      <c r="A1" s="347" t="s">
        <v>744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</row>
    <row r="2" spans="1:16" ht="15" thickBot="1"/>
    <row r="3" spans="1:16" ht="62.25" customHeight="1" thickBot="1">
      <c r="A3" s="399" t="s">
        <v>745</v>
      </c>
      <c r="B3" s="387" t="s">
        <v>746</v>
      </c>
      <c r="C3" s="402" t="s">
        <v>747</v>
      </c>
      <c r="D3" s="403"/>
      <c r="E3" s="403"/>
      <c r="F3" s="403"/>
      <c r="G3" s="404"/>
      <c r="H3" s="405" t="s">
        <v>748</v>
      </c>
      <c r="I3" s="406"/>
      <c r="J3" s="379" t="s">
        <v>749</v>
      </c>
      <c r="K3" s="380"/>
      <c r="L3" s="380"/>
      <c r="M3" s="381"/>
      <c r="N3" s="382" t="s">
        <v>750</v>
      </c>
      <c r="O3" s="383"/>
      <c r="P3" s="384" t="s">
        <v>751</v>
      </c>
    </row>
    <row r="4" spans="1:16" ht="16.2" thickBot="1">
      <c r="A4" s="400"/>
      <c r="B4" s="388"/>
      <c r="C4" s="387" t="s">
        <v>752</v>
      </c>
      <c r="D4" s="390" t="s">
        <v>753</v>
      </c>
      <c r="E4" s="391"/>
      <c r="F4" s="392"/>
      <c r="G4" s="387" t="s">
        <v>754</v>
      </c>
      <c r="H4" s="393" t="s">
        <v>635</v>
      </c>
      <c r="I4" s="393" t="s">
        <v>631</v>
      </c>
      <c r="J4" s="393" t="s">
        <v>631</v>
      </c>
      <c r="K4" s="393" t="s">
        <v>755</v>
      </c>
      <c r="L4" s="387" t="s">
        <v>756</v>
      </c>
      <c r="M4" s="387" t="s">
        <v>757</v>
      </c>
      <c r="N4" s="393" t="s">
        <v>635</v>
      </c>
      <c r="O4" s="393" t="s">
        <v>631</v>
      </c>
      <c r="P4" s="385"/>
    </row>
    <row r="5" spans="1:16">
      <c r="A5" s="400"/>
      <c r="B5" s="388"/>
      <c r="C5" s="388"/>
      <c r="D5" s="387" t="s">
        <v>758</v>
      </c>
      <c r="E5" s="396" t="s">
        <v>759</v>
      </c>
      <c r="F5" s="407" t="s">
        <v>760</v>
      </c>
      <c r="G5" s="388"/>
      <c r="H5" s="394"/>
      <c r="I5" s="394"/>
      <c r="J5" s="394"/>
      <c r="K5" s="394"/>
      <c r="L5" s="388"/>
      <c r="M5" s="388"/>
      <c r="N5" s="394"/>
      <c r="O5" s="394"/>
      <c r="P5" s="385"/>
    </row>
    <row r="6" spans="1:16">
      <c r="A6" s="400"/>
      <c r="B6" s="388"/>
      <c r="C6" s="388"/>
      <c r="D6" s="388"/>
      <c r="E6" s="397"/>
      <c r="F6" s="408"/>
      <c r="G6" s="388"/>
      <c r="H6" s="394"/>
      <c r="I6" s="394"/>
      <c r="J6" s="394"/>
      <c r="K6" s="394"/>
      <c r="L6" s="388"/>
      <c r="M6" s="388"/>
      <c r="N6" s="394"/>
      <c r="O6" s="394"/>
      <c r="P6" s="385"/>
    </row>
    <row r="7" spans="1:16" ht="0.75" customHeight="1" thickBot="1">
      <c r="A7" s="401"/>
      <c r="B7" s="389"/>
      <c r="C7" s="389"/>
      <c r="D7" s="389"/>
      <c r="E7" s="398"/>
      <c r="F7" s="409"/>
      <c r="G7" s="389"/>
      <c r="H7" s="395"/>
      <c r="I7" s="395"/>
      <c r="J7" s="395"/>
      <c r="K7" s="395"/>
      <c r="L7" s="389"/>
      <c r="M7" s="389"/>
      <c r="N7" s="395"/>
      <c r="O7" s="395"/>
      <c r="P7" s="386"/>
    </row>
    <row r="8" spans="1:16" ht="15" thickBot="1">
      <c r="A8" s="240">
        <v>1</v>
      </c>
      <c r="B8" s="241">
        <v>2</v>
      </c>
      <c r="C8" s="242">
        <v>3</v>
      </c>
      <c r="D8" s="240">
        <v>4</v>
      </c>
      <c r="E8" s="241">
        <v>5</v>
      </c>
      <c r="F8" s="241">
        <v>6</v>
      </c>
      <c r="G8" s="241">
        <v>7</v>
      </c>
      <c r="H8" s="241">
        <v>8</v>
      </c>
      <c r="I8" s="241">
        <v>9</v>
      </c>
      <c r="J8" s="241">
        <v>10</v>
      </c>
      <c r="K8" s="241">
        <v>11</v>
      </c>
      <c r="L8" s="241">
        <v>12</v>
      </c>
      <c r="M8" s="241">
        <v>13</v>
      </c>
      <c r="N8" s="241">
        <v>14</v>
      </c>
      <c r="O8" s="241">
        <v>15</v>
      </c>
      <c r="P8" s="243">
        <v>16</v>
      </c>
    </row>
    <row r="9" spans="1:16">
      <c r="A9" s="112">
        <v>1</v>
      </c>
      <c r="B9" s="114" t="s">
        <v>545</v>
      </c>
      <c r="C9" s="69" t="s">
        <v>282</v>
      </c>
      <c r="D9" s="69">
        <v>1</v>
      </c>
      <c r="E9" s="69" t="s">
        <v>282</v>
      </c>
      <c r="F9" s="69" t="s">
        <v>282</v>
      </c>
      <c r="G9" s="69" t="s">
        <v>282</v>
      </c>
      <c r="H9" s="69">
        <v>1</v>
      </c>
      <c r="I9" s="69" t="s">
        <v>282</v>
      </c>
      <c r="J9" s="69" t="s">
        <v>282</v>
      </c>
      <c r="K9" s="69" t="s">
        <v>282</v>
      </c>
      <c r="L9" s="69" t="s">
        <v>282</v>
      </c>
      <c r="M9" s="69" t="s">
        <v>282</v>
      </c>
      <c r="N9" s="69">
        <v>1</v>
      </c>
      <c r="O9" s="69" t="s">
        <v>282</v>
      </c>
      <c r="P9" s="245"/>
    </row>
    <row r="10" spans="1:16">
      <c r="A10" s="112">
        <v>2</v>
      </c>
      <c r="B10" s="114" t="s">
        <v>547</v>
      </c>
      <c r="C10" s="69" t="s">
        <v>282</v>
      </c>
      <c r="D10" s="69">
        <v>1</v>
      </c>
      <c r="E10" s="69" t="s">
        <v>282</v>
      </c>
      <c r="F10" s="69" t="s">
        <v>282</v>
      </c>
      <c r="G10" s="69" t="s">
        <v>282</v>
      </c>
      <c r="H10" s="69">
        <v>1</v>
      </c>
      <c r="I10" s="69" t="s">
        <v>282</v>
      </c>
      <c r="J10" s="69" t="s">
        <v>282</v>
      </c>
      <c r="K10" s="69" t="s">
        <v>282</v>
      </c>
      <c r="L10" s="69" t="s">
        <v>282</v>
      </c>
      <c r="M10" s="69" t="s">
        <v>282</v>
      </c>
      <c r="N10" s="69">
        <v>1</v>
      </c>
      <c r="O10" s="69" t="s">
        <v>282</v>
      </c>
      <c r="P10" s="245"/>
    </row>
    <row r="11" spans="1:16">
      <c r="A11" s="112">
        <v>3</v>
      </c>
      <c r="B11" s="114" t="s">
        <v>549</v>
      </c>
      <c r="C11" s="69" t="s">
        <v>282</v>
      </c>
      <c r="D11" s="69">
        <v>1</v>
      </c>
      <c r="E11" s="69" t="s">
        <v>282</v>
      </c>
      <c r="F11" s="69" t="s">
        <v>282</v>
      </c>
      <c r="G11" s="69" t="s">
        <v>282</v>
      </c>
      <c r="H11" s="69">
        <v>1</v>
      </c>
      <c r="I11" s="69" t="s">
        <v>282</v>
      </c>
      <c r="J11" s="69" t="s">
        <v>282</v>
      </c>
      <c r="K11" s="69" t="s">
        <v>282</v>
      </c>
      <c r="L11" s="69" t="s">
        <v>282</v>
      </c>
      <c r="M11" s="69" t="s">
        <v>282</v>
      </c>
      <c r="N11" s="69">
        <v>1</v>
      </c>
      <c r="O11" s="69" t="s">
        <v>282</v>
      </c>
      <c r="P11" s="245"/>
    </row>
    <row r="12" spans="1:16">
      <c r="A12" s="112">
        <v>4</v>
      </c>
      <c r="B12" s="114" t="s">
        <v>551</v>
      </c>
      <c r="C12" s="69" t="s">
        <v>282</v>
      </c>
      <c r="D12" s="69">
        <v>1</v>
      </c>
      <c r="E12" s="69" t="s">
        <v>282</v>
      </c>
      <c r="F12" s="69" t="s">
        <v>282</v>
      </c>
      <c r="G12" s="69" t="s">
        <v>282</v>
      </c>
      <c r="H12" s="69">
        <v>1</v>
      </c>
      <c r="I12" s="69" t="s">
        <v>282</v>
      </c>
      <c r="J12" s="69" t="s">
        <v>282</v>
      </c>
      <c r="K12" s="69" t="s">
        <v>282</v>
      </c>
      <c r="L12" s="69" t="s">
        <v>282</v>
      </c>
      <c r="M12" s="69" t="s">
        <v>282</v>
      </c>
      <c r="N12" s="69">
        <v>1</v>
      </c>
      <c r="O12" s="69" t="s">
        <v>282</v>
      </c>
      <c r="P12" s="245"/>
    </row>
    <row r="13" spans="1:16">
      <c r="A13" s="112">
        <v>5</v>
      </c>
      <c r="B13" s="114" t="s">
        <v>553</v>
      </c>
      <c r="C13" s="69" t="s">
        <v>282</v>
      </c>
      <c r="D13" s="69">
        <v>1</v>
      </c>
      <c r="E13" s="69" t="s">
        <v>282</v>
      </c>
      <c r="F13" s="69" t="s">
        <v>282</v>
      </c>
      <c r="G13" s="69" t="s">
        <v>282</v>
      </c>
      <c r="H13" s="69">
        <v>1</v>
      </c>
      <c r="I13" s="69" t="s">
        <v>282</v>
      </c>
      <c r="J13" s="69" t="s">
        <v>282</v>
      </c>
      <c r="K13" s="69" t="s">
        <v>282</v>
      </c>
      <c r="L13" s="69" t="s">
        <v>282</v>
      </c>
      <c r="M13" s="69" t="s">
        <v>282</v>
      </c>
      <c r="N13" s="69">
        <v>1</v>
      </c>
      <c r="O13" s="69" t="s">
        <v>282</v>
      </c>
      <c r="P13" s="245"/>
    </row>
    <row r="14" spans="1:16">
      <c r="A14" s="112">
        <v>6</v>
      </c>
      <c r="B14" s="114" t="s">
        <v>555</v>
      </c>
      <c r="C14" s="69" t="s">
        <v>282</v>
      </c>
      <c r="D14" s="69">
        <v>1</v>
      </c>
      <c r="E14" s="69" t="s">
        <v>282</v>
      </c>
      <c r="F14" s="69" t="s">
        <v>282</v>
      </c>
      <c r="G14" s="69" t="s">
        <v>282</v>
      </c>
      <c r="H14" s="69">
        <v>1</v>
      </c>
      <c r="I14" s="69" t="s">
        <v>282</v>
      </c>
      <c r="J14" s="69" t="s">
        <v>282</v>
      </c>
      <c r="K14" s="69" t="s">
        <v>282</v>
      </c>
      <c r="L14" s="69" t="s">
        <v>282</v>
      </c>
      <c r="M14" s="69" t="s">
        <v>282</v>
      </c>
      <c r="N14" s="69">
        <v>1</v>
      </c>
      <c r="O14" s="69" t="s">
        <v>282</v>
      </c>
      <c r="P14" s="245"/>
    </row>
    <row r="15" spans="1:16">
      <c r="A15" s="112">
        <v>7</v>
      </c>
      <c r="B15" s="114" t="s">
        <v>557</v>
      </c>
      <c r="C15" s="69" t="s">
        <v>282</v>
      </c>
      <c r="D15" s="69">
        <v>1</v>
      </c>
      <c r="E15" s="69" t="s">
        <v>282</v>
      </c>
      <c r="F15" s="69" t="s">
        <v>282</v>
      </c>
      <c r="G15" s="69" t="s">
        <v>282</v>
      </c>
      <c r="H15" s="69">
        <v>1</v>
      </c>
      <c r="I15" s="69" t="s">
        <v>282</v>
      </c>
      <c r="J15" s="69" t="s">
        <v>282</v>
      </c>
      <c r="K15" s="69" t="s">
        <v>282</v>
      </c>
      <c r="L15" s="69" t="s">
        <v>282</v>
      </c>
      <c r="M15" s="69" t="s">
        <v>282</v>
      </c>
      <c r="N15" s="69">
        <v>1</v>
      </c>
      <c r="O15" s="69" t="s">
        <v>282</v>
      </c>
      <c r="P15" s="245"/>
    </row>
    <row r="16" spans="1:16" ht="17.399999999999999" customHeight="1">
      <c r="A16" s="112">
        <v>8</v>
      </c>
      <c r="B16" s="114" t="s">
        <v>559</v>
      </c>
      <c r="C16" s="69" t="s">
        <v>282</v>
      </c>
      <c r="D16" s="69">
        <v>1</v>
      </c>
      <c r="E16" s="69" t="s">
        <v>282</v>
      </c>
      <c r="F16" s="69" t="s">
        <v>282</v>
      </c>
      <c r="G16" s="69" t="s">
        <v>282</v>
      </c>
      <c r="H16" s="69">
        <v>1</v>
      </c>
      <c r="I16" s="69" t="s">
        <v>282</v>
      </c>
      <c r="J16" s="69" t="s">
        <v>282</v>
      </c>
      <c r="K16" s="69" t="s">
        <v>282</v>
      </c>
      <c r="L16" s="69" t="s">
        <v>282</v>
      </c>
      <c r="M16" s="69" t="s">
        <v>282</v>
      </c>
      <c r="N16" s="69">
        <v>1</v>
      </c>
      <c r="O16" s="69" t="s">
        <v>282</v>
      </c>
      <c r="P16" s="245"/>
    </row>
    <row r="17" spans="1:16" ht="16.2" customHeight="1">
      <c r="A17" s="112">
        <v>9</v>
      </c>
      <c r="B17" s="114" t="s">
        <v>561</v>
      </c>
      <c r="C17" s="69" t="s">
        <v>282</v>
      </c>
      <c r="D17" s="69">
        <v>1</v>
      </c>
      <c r="E17" s="69" t="s">
        <v>282</v>
      </c>
      <c r="F17" s="69" t="s">
        <v>282</v>
      </c>
      <c r="G17" s="69" t="s">
        <v>282</v>
      </c>
      <c r="H17" s="69">
        <v>1</v>
      </c>
      <c r="I17" s="69" t="s">
        <v>282</v>
      </c>
      <c r="J17" s="69" t="s">
        <v>282</v>
      </c>
      <c r="K17" s="69" t="s">
        <v>282</v>
      </c>
      <c r="L17" s="69" t="s">
        <v>282</v>
      </c>
      <c r="M17" s="69" t="s">
        <v>282</v>
      </c>
      <c r="N17" s="69">
        <v>1</v>
      </c>
      <c r="O17" s="69" t="s">
        <v>282</v>
      </c>
      <c r="P17" s="245"/>
    </row>
    <row r="18" spans="1:16">
      <c r="A18" s="112">
        <v>10</v>
      </c>
      <c r="B18" s="114" t="s">
        <v>563</v>
      </c>
      <c r="C18" s="69" t="s">
        <v>282</v>
      </c>
      <c r="D18" s="69">
        <v>1</v>
      </c>
      <c r="E18" s="69" t="s">
        <v>282</v>
      </c>
      <c r="F18" s="69" t="s">
        <v>282</v>
      </c>
      <c r="G18" s="69" t="s">
        <v>282</v>
      </c>
      <c r="H18" s="69">
        <v>1</v>
      </c>
      <c r="I18" s="69" t="s">
        <v>282</v>
      </c>
      <c r="J18" s="69" t="s">
        <v>282</v>
      </c>
      <c r="K18" s="69" t="s">
        <v>282</v>
      </c>
      <c r="L18" s="69" t="s">
        <v>282</v>
      </c>
      <c r="M18" s="69" t="s">
        <v>282</v>
      </c>
      <c r="N18" s="69">
        <v>1</v>
      </c>
      <c r="O18" s="69" t="s">
        <v>282</v>
      </c>
      <c r="P18" s="245"/>
    </row>
    <row r="19" spans="1:16">
      <c r="A19" s="112">
        <v>11</v>
      </c>
      <c r="B19" s="114" t="s">
        <v>565</v>
      </c>
      <c r="C19" s="69" t="s">
        <v>282</v>
      </c>
      <c r="D19" s="69">
        <v>1</v>
      </c>
      <c r="E19" s="69" t="s">
        <v>282</v>
      </c>
      <c r="F19" s="69" t="s">
        <v>282</v>
      </c>
      <c r="G19" s="69" t="s">
        <v>282</v>
      </c>
      <c r="H19" s="69">
        <v>1</v>
      </c>
      <c r="I19" s="69" t="s">
        <v>282</v>
      </c>
      <c r="J19" s="69" t="s">
        <v>282</v>
      </c>
      <c r="K19" s="69" t="s">
        <v>282</v>
      </c>
      <c r="L19" s="69" t="s">
        <v>282</v>
      </c>
      <c r="M19" s="69" t="s">
        <v>282</v>
      </c>
      <c r="N19" s="69">
        <v>1</v>
      </c>
      <c r="O19" s="69" t="s">
        <v>282</v>
      </c>
      <c r="P19" s="245"/>
    </row>
    <row r="20" spans="1:16">
      <c r="A20" s="112">
        <v>12</v>
      </c>
      <c r="B20" s="114" t="s">
        <v>567</v>
      </c>
      <c r="C20" s="69" t="s">
        <v>282</v>
      </c>
      <c r="D20" s="69">
        <v>1</v>
      </c>
      <c r="E20" s="69" t="s">
        <v>282</v>
      </c>
      <c r="F20" s="69" t="s">
        <v>282</v>
      </c>
      <c r="G20" s="69" t="s">
        <v>282</v>
      </c>
      <c r="H20" s="69">
        <v>1</v>
      </c>
      <c r="I20" s="69" t="s">
        <v>282</v>
      </c>
      <c r="J20" s="69" t="s">
        <v>282</v>
      </c>
      <c r="K20" s="69" t="s">
        <v>282</v>
      </c>
      <c r="L20" s="69" t="s">
        <v>282</v>
      </c>
      <c r="M20" s="69" t="s">
        <v>282</v>
      </c>
      <c r="N20" s="69">
        <v>1</v>
      </c>
      <c r="O20" s="69" t="s">
        <v>282</v>
      </c>
      <c r="P20" s="245"/>
    </row>
    <row r="21" spans="1:16">
      <c r="A21" s="112">
        <v>13</v>
      </c>
      <c r="B21" s="114" t="s">
        <v>569</v>
      </c>
      <c r="C21" s="69" t="s">
        <v>282</v>
      </c>
      <c r="D21" s="69">
        <v>1</v>
      </c>
      <c r="E21" s="69" t="s">
        <v>282</v>
      </c>
      <c r="F21" s="69" t="s">
        <v>282</v>
      </c>
      <c r="G21" s="69" t="s">
        <v>282</v>
      </c>
      <c r="H21" s="69">
        <v>1</v>
      </c>
      <c r="I21" s="69" t="s">
        <v>282</v>
      </c>
      <c r="J21" s="69" t="s">
        <v>282</v>
      </c>
      <c r="K21" s="69" t="s">
        <v>282</v>
      </c>
      <c r="L21" s="69" t="s">
        <v>282</v>
      </c>
      <c r="M21" s="69" t="s">
        <v>282</v>
      </c>
      <c r="N21" s="69">
        <v>1</v>
      </c>
      <c r="O21" s="69" t="s">
        <v>282</v>
      </c>
      <c r="P21" s="245"/>
    </row>
    <row r="22" spans="1:16">
      <c r="A22" s="112">
        <v>14</v>
      </c>
      <c r="B22" s="114" t="s">
        <v>571</v>
      </c>
      <c r="C22" s="69" t="s">
        <v>282</v>
      </c>
      <c r="D22" s="69">
        <v>1</v>
      </c>
      <c r="E22" s="69" t="s">
        <v>282</v>
      </c>
      <c r="F22" s="69" t="s">
        <v>282</v>
      </c>
      <c r="G22" s="69" t="s">
        <v>282</v>
      </c>
      <c r="H22" s="69">
        <v>1</v>
      </c>
      <c r="I22" s="69" t="s">
        <v>282</v>
      </c>
      <c r="J22" s="69" t="s">
        <v>282</v>
      </c>
      <c r="K22" s="69" t="s">
        <v>282</v>
      </c>
      <c r="L22" s="69" t="s">
        <v>282</v>
      </c>
      <c r="M22" s="69" t="s">
        <v>282</v>
      </c>
      <c r="N22" s="69">
        <v>1</v>
      </c>
      <c r="O22" s="69" t="s">
        <v>282</v>
      </c>
      <c r="P22" s="245"/>
    </row>
    <row r="23" spans="1:16">
      <c r="A23" s="112">
        <v>15</v>
      </c>
      <c r="B23" s="114" t="s">
        <v>573</v>
      </c>
      <c r="C23" s="69" t="s">
        <v>282</v>
      </c>
      <c r="D23" s="69">
        <v>1</v>
      </c>
      <c r="E23" s="69" t="s">
        <v>282</v>
      </c>
      <c r="F23" s="69" t="s">
        <v>282</v>
      </c>
      <c r="G23" s="69" t="s">
        <v>282</v>
      </c>
      <c r="H23" s="69">
        <v>1</v>
      </c>
      <c r="I23" s="69" t="s">
        <v>282</v>
      </c>
      <c r="J23" s="69" t="s">
        <v>282</v>
      </c>
      <c r="K23" s="69" t="s">
        <v>282</v>
      </c>
      <c r="L23" s="69" t="s">
        <v>282</v>
      </c>
      <c r="M23" s="69" t="s">
        <v>282</v>
      </c>
      <c r="N23" s="69">
        <v>1</v>
      </c>
      <c r="O23" s="69" t="s">
        <v>282</v>
      </c>
      <c r="P23" s="245"/>
    </row>
    <row r="24" spans="1:16">
      <c r="A24" s="112">
        <v>16</v>
      </c>
      <c r="B24" s="114" t="s">
        <v>579</v>
      </c>
      <c r="C24" s="69" t="s">
        <v>282</v>
      </c>
      <c r="D24" s="69">
        <v>1</v>
      </c>
      <c r="E24" s="69" t="s">
        <v>282</v>
      </c>
      <c r="F24" s="69" t="s">
        <v>282</v>
      </c>
      <c r="G24" s="69" t="s">
        <v>282</v>
      </c>
      <c r="H24" s="69">
        <v>1</v>
      </c>
      <c r="I24" s="69" t="s">
        <v>282</v>
      </c>
      <c r="J24" s="69" t="s">
        <v>282</v>
      </c>
      <c r="K24" s="69" t="s">
        <v>282</v>
      </c>
      <c r="L24" s="69" t="s">
        <v>282</v>
      </c>
      <c r="M24" s="69" t="s">
        <v>282</v>
      </c>
      <c r="N24" s="69">
        <v>1</v>
      </c>
      <c r="O24" s="69" t="s">
        <v>282</v>
      </c>
      <c r="P24" s="245"/>
    </row>
    <row r="25" spans="1:16">
      <c r="A25" s="112">
        <v>17</v>
      </c>
      <c r="B25" s="114" t="s">
        <v>581</v>
      </c>
      <c r="C25" s="69" t="s">
        <v>282</v>
      </c>
      <c r="D25" s="69">
        <v>1</v>
      </c>
      <c r="E25" s="69" t="s">
        <v>282</v>
      </c>
      <c r="F25" s="69" t="s">
        <v>282</v>
      </c>
      <c r="G25" s="69" t="s">
        <v>282</v>
      </c>
      <c r="H25" s="69">
        <v>1</v>
      </c>
      <c r="I25" s="69" t="s">
        <v>282</v>
      </c>
      <c r="J25" s="69" t="s">
        <v>282</v>
      </c>
      <c r="K25" s="69" t="s">
        <v>282</v>
      </c>
      <c r="L25" s="69" t="s">
        <v>282</v>
      </c>
      <c r="M25" s="69" t="s">
        <v>282</v>
      </c>
      <c r="N25" s="69">
        <v>1</v>
      </c>
      <c r="O25" s="69" t="s">
        <v>282</v>
      </c>
      <c r="P25" s="245"/>
    </row>
    <row r="26" spans="1:16">
      <c r="A26" s="112">
        <v>18</v>
      </c>
      <c r="B26" s="114" t="s">
        <v>583</v>
      </c>
      <c r="C26" s="69" t="s">
        <v>282</v>
      </c>
      <c r="D26" s="69">
        <v>1</v>
      </c>
      <c r="E26" s="69" t="s">
        <v>282</v>
      </c>
      <c r="F26" s="69" t="s">
        <v>282</v>
      </c>
      <c r="G26" s="69" t="s">
        <v>282</v>
      </c>
      <c r="H26" s="69">
        <v>1</v>
      </c>
      <c r="I26" s="69" t="s">
        <v>282</v>
      </c>
      <c r="J26" s="69" t="s">
        <v>282</v>
      </c>
      <c r="K26" s="69" t="s">
        <v>282</v>
      </c>
      <c r="L26" s="69" t="s">
        <v>282</v>
      </c>
      <c r="M26" s="69" t="s">
        <v>282</v>
      </c>
      <c r="N26" s="69">
        <v>1</v>
      </c>
      <c r="O26" s="69" t="s">
        <v>282</v>
      </c>
      <c r="P26" s="245"/>
    </row>
    <row r="27" spans="1:16">
      <c r="A27" s="112">
        <v>19</v>
      </c>
      <c r="B27" s="114" t="s">
        <v>585</v>
      </c>
      <c r="C27" s="69" t="s">
        <v>282</v>
      </c>
      <c r="D27" s="69">
        <v>1</v>
      </c>
      <c r="E27" s="69" t="s">
        <v>282</v>
      </c>
      <c r="F27" s="69" t="s">
        <v>282</v>
      </c>
      <c r="G27" s="69" t="s">
        <v>282</v>
      </c>
      <c r="H27" s="69">
        <v>1</v>
      </c>
      <c r="I27" s="69" t="s">
        <v>282</v>
      </c>
      <c r="J27" s="69" t="s">
        <v>282</v>
      </c>
      <c r="K27" s="69" t="s">
        <v>282</v>
      </c>
      <c r="L27" s="69" t="s">
        <v>282</v>
      </c>
      <c r="M27" s="69" t="s">
        <v>282</v>
      </c>
      <c r="N27" s="69">
        <v>1</v>
      </c>
      <c r="O27" s="69" t="s">
        <v>282</v>
      </c>
      <c r="P27" s="245"/>
    </row>
    <row r="28" spans="1:16">
      <c r="A28" s="112">
        <v>20</v>
      </c>
      <c r="B28" s="114" t="s">
        <v>587</v>
      </c>
      <c r="C28" s="69" t="s">
        <v>282</v>
      </c>
      <c r="D28" s="69">
        <v>1</v>
      </c>
      <c r="E28" s="69" t="s">
        <v>282</v>
      </c>
      <c r="F28" s="69" t="s">
        <v>282</v>
      </c>
      <c r="G28" s="69" t="s">
        <v>282</v>
      </c>
      <c r="H28" s="69">
        <v>1</v>
      </c>
      <c r="I28" s="69" t="s">
        <v>282</v>
      </c>
      <c r="J28" s="69" t="s">
        <v>282</v>
      </c>
      <c r="K28" s="69" t="s">
        <v>282</v>
      </c>
      <c r="L28" s="69" t="s">
        <v>282</v>
      </c>
      <c r="M28" s="69" t="s">
        <v>282</v>
      </c>
      <c r="N28" s="69">
        <v>1</v>
      </c>
      <c r="O28" s="69" t="s">
        <v>282</v>
      </c>
      <c r="P28" s="245"/>
    </row>
    <row r="29" spans="1:16">
      <c r="A29" s="112">
        <v>21</v>
      </c>
      <c r="B29" s="114" t="s">
        <v>589</v>
      </c>
      <c r="C29" s="69" t="s">
        <v>282</v>
      </c>
      <c r="D29" s="69">
        <v>1</v>
      </c>
      <c r="E29" s="69" t="s">
        <v>282</v>
      </c>
      <c r="F29" s="69" t="s">
        <v>282</v>
      </c>
      <c r="G29" s="69" t="s">
        <v>282</v>
      </c>
      <c r="H29" s="69">
        <v>1</v>
      </c>
      <c r="I29" s="69" t="s">
        <v>282</v>
      </c>
      <c r="J29" s="69" t="s">
        <v>282</v>
      </c>
      <c r="K29" s="69" t="s">
        <v>282</v>
      </c>
      <c r="L29" s="69" t="s">
        <v>282</v>
      </c>
      <c r="M29" s="69" t="s">
        <v>282</v>
      </c>
      <c r="N29" s="69">
        <v>1</v>
      </c>
      <c r="O29" s="69" t="s">
        <v>282</v>
      </c>
      <c r="P29" s="245"/>
    </row>
    <row r="30" spans="1:16">
      <c r="A30" s="112">
        <v>22</v>
      </c>
      <c r="B30" s="114" t="s">
        <v>1</v>
      </c>
      <c r="C30" s="69" t="s">
        <v>282</v>
      </c>
      <c r="D30" s="69">
        <v>1</v>
      </c>
      <c r="E30" s="69" t="s">
        <v>282</v>
      </c>
      <c r="F30" s="69" t="s">
        <v>282</v>
      </c>
      <c r="G30" s="69" t="s">
        <v>282</v>
      </c>
      <c r="H30" s="69">
        <v>1</v>
      </c>
      <c r="I30" s="69" t="s">
        <v>282</v>
      </c>
      <c r="J30" s="69" t="s">
        <v>282</v>
      </c>
      <c r="K30" s="69" t="s">
        <v>282</v>
      </c>
      <c r="L30" s="69" t="s">
        <v>282</v>
      </c>
      <c r="M30" s="69" t="s">
        <v>282</v>
      </c>
      <c r="N30" s="69">
        <v>1</v>
      </c>
      <c r="O30" s="69" t="s">
        <v>282</v>
      </c>
      <c r="P30" s="245"/>
    </row>
    <row r="31" spans="1:16">
      <c r="A31" s="112">
        <v>23</v>
      </c>
      <c r="B31" s="114" t="s">
        <v>592</v>
      </c>
      <c r="C31" s="69" t="s">
        <v>282</v>
      </c>
      <c r="D31" s="69">
        <v>1</v>
      </c>
      <c r="E31" s="69" t="s">
        <v>282</v>
      </c>
      <c r="F31" s="69" t="s">
        <v>282</v>
      </c>
      <c r="G31" s="69" t="s">
        <v>282</v>
      </c>
      <c r="H31" s="69">
        <v>1</v>
      </c>
      <c r="I31" s="69" t="s">
        <v>282</v>
      </c>
      <c r="J31" s="69" t="s">
        <v>282</v>
      </c>
      <c r="K31" s="69" t="s">
        <v>282</v>
      </c>
      <c r="L31" s="69" t="s">
        <v>282</v>
      </c>
      <c r="M31" s="69" t="s">
        <v>282</v>
      </c>
      <c r="N31" s="69">
        <v>1</v>
      </c>
      <c r="O31" s="69" t="s">
        <v>282</v>
      </c>
      <c r="P31" s="245"/>
    </row>
    <row r="32" spans="1:16">
      <c r="A32" s="112">
        <v>24</v>
      </c>
      <c r="B32" s="114" t="s">
        <v>594</v>
      </c>
      <c r="C32" s="69" t="s">
        <v>282</v>
      </c>
      <c r="D32" s="69">
        <v>1</v>
      </c>
      <c r="E32" s="69" t="s">
        <v>282</v>
      </c>
      <c r="F32" s="69" t="s">
        <v>282</v>
      </c>
      <c r="G32" s="69" t="s">
        <v>282</v>
      </c>
      <c r="H32" s="69">
        <v>1</v>
      </c>
      <c r="I32" s="69" t="s">
        <v>282</v>
      </c>
      <c r="J32" s="69" t="s">
        <v>282</v>
      </c>
      <c r="K32" s="69" t="s">
        <v>282</v>
      </c>
      <c r="L32" s="69" t="s">
        <v>282</v>
      </c>
      <c r="M32" s="69" t="s">
        <v>282</v>
      </c>
      <c r="N32" s="69">
        <v>1</v>
      </c>
      <c r="O32" s="69" t="s">
        <v>282</v>
      </c>
      <c r="P32" s="245"/>
    </row>
    <row r="33" spans="1:16">
      <c r="A33" s="112">
        <v>25</v>
      </c>
      <c r="B33" s="114" t="s">
        <v>181</v>
      </c>
      <c r="C33" s="69" t="s">
        <v>282</v>
      </c>
      <c r="D33" s="69">
        <v>1</v>
      </c>
      <c r="E33" s="69" t="s">
        <v>282</v>
      </c>
      <c r="F33" s="69" t="s">
        <v>282</v>
      </c>
      <c r="G33" s="69" t="s">
        <v>282</v>
      </c>
      <c r="H33" s="69">
        <v>1</v>
      </c>
      <c r="I33" s="69" t="s">
        <v>282</v>
      </c>
      <c r="J33" s="69" t="s">
        <v>282</v>
      </c>
      <c r="K33" s="69" t="s">
        <v>282</v>
      </c>
      <c r="L33" s="69" t="s">
        <v>282</v>
      </c>
      <c r="M33" s="69" t="s">
        <v>282</v>
      </c>
      <c r="N33" s="69">
        <v>1</v>
      </c>
      <c r="O33" s="69" t="s">
        <v>282</v>
      </c>
      <c r="P33" s="245"/>
    </row>
    <row r="34" spans="1:16">
      <c r="A34" s="256"/>
      <c r="B34" s="257"/>
      <c r="C34" s="254"/>
      <c r="D34" s="254"/>
      <c r="E34" s="254"/>
      <c r="F34" s="254"/>
      <c r="G34" s="254"/>
      <c r="H34" s="254"/>
      <c r="I34" s="254"/>
      <c r="J34" s="254"/>
      <c r="K34" s="254"/>
      <c r="L34" s="254"/>
      <c r="M34" s="254"/>
      <c r="N34" s="254"/>
      <c r="O34" s="254"/>
      <c r="P34" s="255"/>
    </row>
    <row r="35" spans="1:16">
      <c r="A35" s="256"/>
      <c r="B35" s="257"/>
      <c r="C35" s="292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55"/>
    </row>
    <row r="36" spans="1:16">
      <c r="A36" s="256"/>
      <c r="B36" s="257"/>
      <c r="C36" s="254"/>
      <c r="D36" s="254"/>
      <c r="E36" s="254"/>
      <c r="F36" s="254"/>
      <c r="G36" s="254"/>
      <c r="H36" s="254"/>
      <c r="I36" s="254"/>
      <c r="J36" s="254"/>
      <c r="K36" s="254"/>
      <c r="L36" s="254"/>
      <c r="M36" s="254"/>
      <c r="N36" s="254"/>
      <c r="O36" s="254"/>
      <c r="P36" s="255"/>
    </row>
    <row r="37" spans="1:16" ht="23.4">
      <c r="A37" s="347" t="s">
        <v>744</v>
      </c>
      <c r="B37" s="347"/>
      <c r="C37" s="347"/>
      <c r="D37" s="347"/>
      <c r="E37" s="347"/>
      <c r="F37" s="347"/>
      <c r="G37" s="347"/>
      <c r="H37" s="347"/>
      <c r="I37" s="347"/>
      <c r="J37" s="347"/>
      <c r="K37" s="347"/>
      <c r="L37" s="347"/>
      <c r="M37" s="347"/>
      <c r="N37" s="347"/>
      <c r="O37" s="347"/>
    </row>
    <row r="38" spans="1:16" ht="15" thickBot="1"/>
    <row r="39" spans="1:16" ht="62.25" customHeight="1" thickBot="1">
      <c r="A39" s="399" t="s">
        <v>745</v>
      </c>
      <c r="B39" s="387" t="s">
        <v>746</v>
      </c>
      <c r="C39" s="402" t="s">
        <v>747</v>
      </c>
      <c r="D39" s="403"/>
      <c r="E39" s="403"/>
      <c r="F39" s="403"/>
      <c r="G39" s="404"/>
      <c r="H39" s="405" t="s">
        <v>748</v>
      </c>
      <c r="I39" s="406"/>
      <c r="J39" s="379" t="s">
        <v>749</v>
      </c>
      <c r="K39" s="380"/>
      <c r="L39" s="380"/>
      <c r="M39" s="381"/>
      <c r="N39" s="382" t="s">
        <v>750</v>
      </c>
      <c r="O39" s="383"/>
      <c r="P39" s="384" t="s">
        <v>751</v>
      </c>
    </row>
    <row r="40" spans="1:16" ht="16.2" thickBot="1">
      <c r="A40" s="400"/>
      <c r="B40" s="388"/>
      <c r="C40" s="387" t="s">
        <v>752</v>
      </c>
      <c r="D40" s="390" t="s">
        <v>753</v>
      </c>
      <c r="E40" s="391"/>
      <c r="F40" s="392"/>
      <c r="G40" s="387" t="s">
        <v>754</v>
      </c>
      <c r="H40" s="393" t="s">
        <v>635</v>
      </c>
      <c r="I40" s="393" t="s">
        <v>631</v>
      </c>
      <c r="J40" s="393" t="s">
        <v>631</v>
      </c>
      <c r="K40" s="393" t="s">
        <v>755</v>
      </c>
      <c r="L40" s="387" t="s">
        <v>756</v>
      </c>
      <c r="M40" s="387" t="s">
        <v>757</v>
      </c>
      <c r="N40" s="393" t="s">
        <v>635</v>
      </c>
      <c r="O40" s="393" t="s">
        <v>631</v>
      </c>
      <c r="P40" s="385"/>
    </row>
    <row r="41" spans="1:16">
      <c r="A41" s="400"/>
      <c r="B41" s="388"/>
      <c r="C41" s="388"/>
      <c r="D41" s="387" t="s">
        <v>758</v>
      </c>
      <c r="E41" s="396" t="s">
        <v>759</v>
      </c>
      <c r="F41" s="407" t="s">
        <v>760</v>
      </c>
      <c r="G41" s="388"/>
      <c r="H41" s="394"/>
      <c r="I41" s="394"/>
      <c r="J41" s="394"/>
      <c r="K41" s="394"/>
      <c r="L41" s="388"/>
      <c r="M41" s="388"/>
      <c r="N41" s="394"/>
      <c r="O41" s="394"/>
      <c r="P41" s="385"/>
    </row>
    <row r="42" spans="1:16">
      <c r="A42" s="400"/>
      <c r="B42" s="388"/>
      <c r="C42" s="388"/>
      <c r="D42" s="388"/>
      <c r="E42" s="397"/>
      <c r="F42" s="408"/>
      <c r="G42" s="388"/>
      <c r="H42" s="394"/>
      <c r="I42" s="394"/>
      <c r="J42" s="394"/>
      <c r="K42" s="394"/>
      <c r="L42" s="388"/>
      <c r="M42" s="388"/>
      <c r="N42" s="394"/>
      <c r="O42" s="394"/>
      <c r="P42" s="385"/>
    </row>
    <row r="43" spans="1:16" ht="9.75" customHeight="1" thickBot="1">
      <c r="A43" s="401"/>
      <c r="B43" s="389"/>
      <c r="C43" s="389"/>
      <c r="D43" s="389"/>
      <c r="E43" s="398"/>
      <c r="F43" s="409"/>
      <c r="G43" s="389"/>
      <c r="H43" s="395"/>
      <c r="I43" s="395"/>
      <c r="J43" s="395"/>
      <c r="K43" s="395"/>
      <c r="L43" s="389"/>
      <c r="M43" s="389"/>
      <c r="N43" s="395"/>
      <c r="O43" s="395"/>
      <c r="P43" s="386"/>
    </row>
    <row r="44" spans="1:16" ht="15" thickBot="1">
      <c r="A44" s="240">
        <v>1</v>
      </c>
      <c r="B44" s="241">
        <v>2</v>
      </c>
      <c r="C44" s="242">
        <v>3</v>
      </c>
      <c r="D44" s="240">
        <v>4</v>
      </c>
      <c r="E44" s="241">
        <v>5</v>
      </c>
      <c r="F44" s="241">
        <v>6</v>
      </c>
      <c r="G44" s="241">
        <v>7</v>
      </c>
      <c r="H44" s="241">
        <v>8</v>
      </c>
      <c r="I44" s="241">
        <v>9</v>
      </c>
      <c r="J44" s="241">
        <v>10</v>
      </c>
      <c r="K44" s="241">
        <v>11</v>
      </c>
      <c r="L44" s="241">
        <v>12</v>
      </c>
      <c r="M44" s="241">
        <v>13</v>
      </c>
      <c r="N44" s="241">
        <v>14</v>
      </c>
      <c r="O44" s="241">
        <v>15</v>
      </c>
      <c r="P44" s="243">
        <v>16</v>
      </c>
    </row>
    <row r="45" spans="1:16">
      <c r="A45" s="286">
        <v>1</v>
      </c>
      <c r="B45" s="245" t="s">
        <v>823</v>
      </c>
      <c r="C45" s="284" t="s">
        <v>282</v>
      </c>
      <c r="D45" s="282" t="s">
        <v>282</v>
      </c>
      <c r="E45" s="283" t="s">
        <v>282</v>
      </c>
      <c r="F45" s="283">
        <v>3</v>
      </c>
      <c r="G45" s="283" t="s">
        <v>282</v>
      </c>
      <c r="H45" s="283">
        <v>3</v>
      </c>
      <c r="I45" s="69" t="s">
        <v>282</v>
      </c>
      <c r="J45" s="69" t="s">
        <v>282</v>
      </c>
      <c r="K45" s="69" t="s">
        <v>282</v>
      </c>
      <c r="L45" s="69" t="s">
        <v>282</v>
      </c>
      <c r="M45" s="69" t="s">
        <v>282</v>
      </c>
      <c r="N45" s="283">
        <v>3</v>
      </c>
      <c r="O45" s="69" t="s">
        <v>282</v>
      </c>
      <c r="P45" s="284"/>
    </row>
    <row r="46" spans="1:16">
      <c r="A46" s="246">
        <v>2</v>
      </c>
      <c r="B46" s="251" t="s">
        <v>763</v>
      </c>
      <c r="C46" s="69" t="s">
        <v>282</v>
      </c>
      <c r="D46" s="69" t="s">
        <v>282</v>
      </c>
      <c r="E46" s="69" t="s">
        <v>282</v>
      </c>
      <c r="F46" s="69">
        <v>11</v>
      </c>
      <c r="G46" s="69" t="s">
        <v>282</v>
      </c>
      <c r="H46" s="69">
        <v>11</v>
      </c>
      <c r="I46" s="69" t="s">
        <v>282</v>
      </c>
      <c r="J46" s="69" t="s">
        <v>282</v>
      </c>
      <c r="K46" s="69" t="s">
        <v>282</v>
      </c>
      <c r="L46" s="69" t="s">
        <v>282</v>
      </c>
      <c r="M46" s="69" t="s">
        <v>282</v>
      </c>
      <c r="N46" s="69">
        <v>11</v>
      </c>
      <c r="O46" s="69" t="s">
        <v>282</v>
      </c>
      <c r="P46" s="245"/>
    </row>
    <row r="47" spans="1:16">
      <c r="A47" s="246">
        <v>3</v>
      </c>
      <c r="B47" s="245" t="s">
        <v>519</v>
      </c>
      <c r="C47" s="69" t="s">
        <v>282</v>
      </c>
      <c r="D47" s="69" t="s">
        <v>282</v>
      </c>
      <c r="E47" s="69" t="s">
        <v>282</v>
      </c>
      <c r="F47" s="69">
        <v>1</v>
      </c>
      <c r="G47" s="69" t="s">
        <v>282</v>
      </c>
      <c r="H47" s="69">
        <v>1</v>
      </c>
      <c r="I47" s="69" t="s">
        <v>282</v>
      </c>
      <c r="J47" s="69" t="s">
        <v>282</v>
      </c>
      <c r="K47" s="69" t="s">
        <v>282</v>
      </c>
      <c r="L47" s="69" t="s">
        <v>282</v>
      </c>
      <c r="M47" s="69" t="s">
        <v>282</v>
      </c>
      <c r="N47" s="69">
        <v>1</v>
      </c>
      <c r="O47" s="69" t="s">
        <v>282</v>
      </c>
      <c r="P47" s="245"/>
    </row>
    <row r="48" spans="1:16">
      <c r="A48" s="286">
        <v>4</v>
      </c>
      <c r="B48" s="245" t="s">
        <v>764</v>
      </c>
      <c r="C48" s="69" t="s">
        <v>282</v>
      </c>
      <c r="D48" s="69" t="s">
        <v>282</v>
      </c>
      <c r="E48" s="69" t="s">
        <v>282</v>
      </c>
      <c r="F48" s="69">
        <v>1</v>
      </c>
      <c r="G48" s="69" t="s">
        <v>282</v>
      </c>
      <c r="H48" s="69">
        <v>1</v>
      </c>
      <c r="I48" s="69" t="s">
        <v>282</v>
      </c>
      <c r="J48" s="69" t="s">
        <v>282</v>
      </c>
      <c r="K48" s="69" t="s">
        <v>282</v>
      </c>
      <c r="L48" s="69" t="s">
        <v>282</v>
      </c>
      <c r="M48" s="69" t="s">
        <v>282</v>
      </c>
      <c r="N48" s="69">
        <v>1</v>
      </c>
      <c r="O48" s="69" t="s">
        <v>282</v>
      </c>
      <c r="P48" s="245"/>
    </row>
    <row r="49" spans="1:16">
      <c r="A49" s="246">
        <v>5</v>
      </c>
      <c r="B49" s="245" t="s">
        <v>765</v>
      </c>
      <c r="C49" s="69" t="s">
        <v>282</v>
      </c>
      <c r="D49" s="69" t="s">
        <v>282</v>
      </c>
      <c r="E49" s="69" t="s">
        <v>282</v>
      </c>
      <c r="F49" s="69">
        <v>190</v>
      </c>
      <c r="G49" s="69" t="s">
        <v>282</v>
      </c>
      <c r="H49" s="69">
        <v>177</v>
      </c>
      <c r="I49" s="69">
        <v>13</v>
      </c>
      <c r="J49" s="69" t="s">
        <v>282</v>
      </c>
      <c r="K49" s="69" t="s">
        <v>282</v>
      </c>
      <c r="L49" s="69" t="s">
        <v>282</v>
      </c>
      <c r="M49" s="69" t="s">
        <v>282</v>
      </c>
      <c r="N49" s="69">
        <v>177</v>
      </c>
      <c r="O49" s="69">
        <v>13</v>
      </c>
      <c r="P49" s="245" t="s">
        <v>801</v>
      </c>
    </row>
    <row r="50" spans="1:16">
      <c r="A50" s="246">
        <v>6</v>
      </c>
      <c r="B50" s="245" t="s">
        <v>766</v>
      </c>
      <c r="C50" s="69" t="s">
        <v>282</v>
      </c>
      <c r="D50" s="69" t="s">
        <v>282</v>
      </c>
      <c r="E50" s="69" t="s">
        <v>282</v>
      </c>
      <c r="F50" s="69">
        <v>5</v>
      </c>
      <c r="G50" s="69" t="s">
        <v>282</v>
      </c>
      <c r="H50" s="69">
        <v>5</v>
      </c>
      <c r="I50" s="69" t="s">
        <v>282</v>
      </c>
      <c r="J50" s="69" t="s">
        <v>282</v>
      </c>
      <c r="K50" s="69" t="s">
        <v>282</v>
      </c>
      <c r="L50" s="69" t="s">
        <v>282</v>
      </c>
      <c r="M50" s="69" t="s">
        <v>282</v>
      </c>
      <c r="N50" s="69">
        <v>5</v>
      </c>
      <c r="O50" s="69" t="s">
        <v>282</v>
      </c>
      <c r="P50" s="245"/>
    </row>
    <row r="51" spans="1:16">
      <c r="A51" s="286">
        <v>7</v>
      </c>
      <c r="B51" s="245" t="s">
        <v>767</v>
      </c>
      <c r="C51" s="69" t="s">
        <v>282</v>
      </c>
      <c r="D51" s="69" t="s">
        <v>282</v>
      </c>
      <c r="E51" s="69" t="s">
        <v>282</v>
      </c>
      <c r="F51" s="69">
        <v>1</v>
      </c>
      <c r="G51" s="69" t="s">
        <v>282</v>
      </c>
      <c r="H51" s="69">
        <v>1</v>
      </c>
      <c r="I51" s="69" t="s">
        <v>282</v>
      </c>
      <c r="J51" s="69" t="s">
        <v>282</v>
      </c>
      <c r="K51" s="69" t="s">
        <v>282</v>
      </c>
      <c r="L51" s="69" t="s">
        <v>282</v>
      </c>
      <c r="M51" s="69" t="s">
        <v>282</v>
      </c>
      <c r="N51" s="69">
        <v>1</v>
      </c>
      <c r="O51" s="69" t="s">
        <v>282</v>
      </c>
      <c r="P51" s="245"/>
    </row>
    <row r="52" spans="1:16">
      <c r="A52" s="246">
        <v>8</v>
      </c>
      <c r="B52" s="245" t="s">
        <v>768</v>
      </c>
      <c r="C52" s="69" t="s">
        <v>282</v>
      </c>
      <c r="D52" s="69" t="s">
        <v>282</v>
      </c>
      <c r="E52" s="69" t="s">
        <v>282</v>
      </c>
      <c r="F52" s="69">
        <v>2</v>
      </c>
      <c r="G52" s="69" t="s">
        <v>282</v>
      </c>
      <c r="H52" s="69">
        <v>2</v>
      </c>
      <c r="I52" s="69" t="s">
        <v>282</v>
      </c>
      <c r="J52" s="69" t="s">
        <v>282</v>
      </c>
      <c r="K52" s="69" t="s">
        <v>282</v>
      </c>
      <c r="L52" s="69" t="s">
        <v>282</v>
      </c>
      <c r="M52" s="69" t="s">
        <v>282</v>
      </c>
      <c r="N52" s="69">
        <v>2</v>
      </c>
      <c r="O52" s="69" t="s">
        <v>282</v>
      </c>
      <c r="P52" s="245"/>
    </row>
    <row r="53" spans="1:16">
      <c r="A53" s="246">
        <v>9</v>
      </c>
      <c r="B53" s="245" t="s">
        <v>526</v>
      </c>
      <c r="C53" s="69">
        <v>2</v>
      </c>
      <c r="D53" s="69" t="s">
        <v>282</v>
      </c>
      <c r="E53" s="69" t="s">
        <v>282</v>
      </c>
      <c r="F53" s="69" t="s">
        <v>282</v>
      </c>
      <c r="G53" s="69" t="s">
        <v>282</v>
      </c>
      <c r="H53" s="69">
        <v>2</v>
      </c>
      <c r="I53" s="69" t="s">
        <v>282</v>
      </c>
      <c r="J53" s="69" t="s">
        <v>282</v>
      </c>
      <c r="K53" s="69" t="s">
        <v>282</v>
      </c>
      <c r="L53" s="69" t="s">
        <v>282</v>
      </c>
      <c r="M53" s="69" t="s">
        <v>282</v>
      </c>
      <c r="N53" s="69">
        <v>2</v>
      </c>
      <c r="O53" s="69" t="s">
        <v>282</v>
      </c>
      <c r="P53" s="245"/>
    </row>
    <row r="54" spans="1:16">
      <c r="A54" s="286">
        <v>10</v>
      </c>
      <c r="B54" s="245" t="s">
        <v>769</v>
      </c>
      <c r="C54" s="69">
        <v>6</v>
      </c>
      <c r="D54" s="69" t="s">
        <v>282</v>
      </c>
      <c r="E54" s="69" t="s">
        <v>282</v>
      </c>
      <c r="F54" s="69" t="s">
        <v>282</v>
      </c>
      <c r="G54" s="69" t="s">
        <v>282</v>
      </c>
      <c r="H54" s="69">
        <v>6</v>
      </c>
      <c r="I54" s="69" t="s">
        <v>282</v>
      </c>
      <c r="J54" s="69" t="s">
        <v>282</v>
      </c>
      <c r="K54" s="69" t="s">
        <v>282</v>
      </c>
      <c r="L54" s="69" t="s">
        <v>282</v>
      </c>
      <c r="M54" s="69" t="s">
        <v>282</v>
      </c>
      <c r="N54" s="69">
        <v>6</v>
      </c>
      <c r="O54" s="69" t="s">
        <v>282</v>
      </c>
      <c r="P54" s="245"/>
    </row>
    <row r="55" spans="1:16">
      <c r="A55" s="246">
        <v>11</v>
      </c>
      <c r="B55" s="245" t="s">
        <v>528</v>
      </c>
      <c r="C55" s="69" t="s">
        <v>282</v>
      </c>
      <c r="D55" s="69" t="s">
        <v>282</v>
      </c>
      <c r="E55" s="69" t="s">
        <v>282</v>
      </c>
      <c r="F55" s="69">
        <v>1</v>
      </c>
      <c r="G55" s="69" t="s">
        <v>282</v>
      </c>
      <c r="H55" s="69">
        <v>1</v>
      </c>
      <c r="I55" s="69" t="s">
        <v>282</v>
      </c>
      <c r="J55" s="69" t="s">
        <v>282</v>
      </c>
      <c r="K55" s="69" t="s">
        <v>282</v>
      </c>
      <c r="L55" s="69" t="s">
        <v>282</v>
      </c>
      <c r="M55" s="69" t="s">
        <v>282</v>
      </c>
      <c r="N55" s="69">
        <v>1</v>
      </c>
      <c r="O55" s="69" t="s">
        <v>282</v>
      </c>
      <c r="P55" s="245"/>
    </row>
    <row r="56" spans="1:16">
      <c r="A56" s="246">
        <v>12</v>
      </c>
      <c r="B56" s="245" t="s">
        <v>770</v>
      </c>
      <c r="C56" s="69" t="s">
        <v>282</v>
      </c>
      <c r="D56" s="69" t="s">
        <v>282</v>
      </c>
      <c r="E56" s="69">
        <v>1</v>
      </c>
      <c r="F56" s="69" t="s">
        <v>282</v>
      </c>
      <c r="G56" s="69" t="s">
        <v>282</v>
      </c>
      <c r="H56" s="69">
        <v>1</v>
      </c>
      <c r="I56" s="69" t="s">
        <v>282</v>
      </c>
      <c r="J56" s="69" t="s">
        <v>282</v>
      </c>
      <c r="K56" s="69" t="s">
        <v>282</v>
      </c>
      <c r="L56" s="69" t="s">
        <v>282</v>
      </c>
      <c r="M56" s="69" t="s">
        <v>282</v>
      </c>
      <c r="N56" s="69">
        <v>1</v>
      </c>
      <c r="O56" s="69" t="s">
        <v>282</v>
      </c>
      <c r="P56" s="245"/>
    </row>
    <row r="57" spans="1:16">
      <c r="A57" s="286">
        <v>13</v>
      </c>
      <c r="B57" s="245" t="s">
        <v>771</v>
      </c>
      <c r="C57" s="69" t="s">
        <v>282</v>
      </c>
      <c r="D57" s="69" t="s">
        <v>282</v>
      </c>
      <c r="E57" s="69" t="s">
        <v>282</v>
      </c>
      <c r="F57" s="69">
        <v>2</v>
      </c>
      <c r="G57" s="69" t="s">
        <v>282</v>
      </c>
      <c r="H57" s="69">
        <v>2</v>
      </c>
      <c r="I57" s="69" t="s">
        <v>282</v>
      </c>
      <c r="J57" s="69" t="s">
        <v>282</v>
      </c>
      <c r="K57" s="69" t="s">
        <v>282</v>
      </c>
      <c r="L57" s="69" t="s">
        <v>282</v>
      </c>
      <c r="M57" s="69" t="s">
        <v>282</v>
      </c>
      <c r="N57" s="69">
        <v>2</v>
      </c>
      <c r="O57" s="69" t="s">
        <v>282</v>
      </c>
      <c r="P57" s="245"/>
    </row>
    <row r="58" spans="1:16">
      <c r="A58" s="246">
        <v>14</v>
      </c>
      <c r="B58" s="245" t="s">
        <v>772</v>
      </c>
      <c r="C58" s="69" t="s">
        <v>282</v>
      </c>
      <c r="D58" s="69" t="s">
        <v>282</v>
      </c>
      <c r="E58" s="69">
        <v>1</v>
      </c>
      <c r="F58" s="69" t="s">
        <v>282</v>
      </c>
      <c r="G58" s="69" t="s">
        <v>282</v>
      </c>
      <c r="H58" s="69">
        <v>1</v>
      </c>
      <c r="I58" s="69" t="s">
        <v>282</v>
      </c>
      <c r="J58" s="69" t="s">
        <v>282</v>
      </c>
      <c r="K58" s="69" t="s">
        <v>282</v>
      </c>
      <c r="L58" s="69" t="s">
        <v>282</v>
      </c>
      <c r="M58" s="69" t="s">
        <v>282</v>
      </c>
      <c r="N58" s="69">
        <v>1</v>
      </c>
      <c r="O58" s="69" t="s">
        <v>282</v>
      </c>
      <c r="P58" s="245"/>
    </row>
    <row r="59" spans="1:16">
      <c r="A59" s="246">
        <v>15</v>
      </c>
      <c r="B59" s="245" t="s">
        <v>534</v>
      </c>
      <c r="C59" s="69" t="s">
        <v>282</v>
      </c>
      <c r="D59" s="69" t="s">
        <v>282</v>
      </c>
      <c r="E59" s="69">
        <v>1</v>
      </c>
      <c r="F59" s="69" t="s">
        <v>282</v>
      </c>
      <c r="G59" s="69" t="s">
        <v>282</v>
      </c>
      <c r="H59" s="69">
        <v>1</v>
      </c>
      <c r="I59" s="69" t="s">
        <v>282</v>
      </c>
      <c r="J59" s="69" t="s">
        <v>282</v>
      </c>
      <c r="K59" s="69" t="s">
        <v>282</v>
      </c>
      <c r="L59" s="69" t="s">
        <v>282</v>
      </c>
      <c r="M59" s="69" t="s">
        <v>282</v>
      </c>
      <c r="N59" s="69">
        <v>1</v>
      </c>
      <c r="O59" s="69" t="s">
        <v>282</v>
      </c>
      <c r="P59" s="245"/>
    </row>
    <row r="60" spans="1:16">
      <c r="A60" s="246">
        <v>16</v>
      </c>
      <c r="B60" s="247" t="s">
        <v>773</v>
      </c>
      <c r="C60" s="69">
        <v>1</v>
      </c>
      <c r="D60" s="69" t="s">
        <v>282</v>
      </c>
      <c r="E60" s="69" t="s">
        <v>282</v>
      </c>
      <c r="F60" s="69" t="s">
        <v>282</v>
      </c>
      <c r="G60" s="69" t="s">
        <v>282</v>
      </c>
      <c r="H60" s="69">
        <v>1</v>
      </c>
      <c r="I60" s="69" t="s">
        <v>282</v>
      </c>
      <c r="J60" s="69" t="s">
        <v>282</v>
      </c>
      <c r="K60" s="69" t="s">
        <v>282</v>
      </c>
      <c r="L60" s="69" t="s">
        <v>282</v>
      </c>
      <c r="M60" s="69" t="s">
        <v>282</v>
      </c>
      <c r="N60" s="69">
        <v>1</v>
      </c>
      <c r="O60" s="69" t="s">
        <v>282</v>
      </c>
      <c r="P60" s="245"/>
    </row>
    <row r="61" spans="1:16">
      <c r="A61" s="246">
        <v>17</v>
      </c>
      <c r="B61" s="247" t="s">
        <v>774</v>
      </c>
      <c r="C61" s="69" t="s">
        <v>282</v>
      </c>
      <c r="D61" s="69" t="s">
        <v>282</v>
      </c>
      <c r="E61" s="69" t="s">
        <v>282</v>
      </c>
      <c r="F61" s="69">
        <v>6</v>
      </c>
      <c r="G61" s="69" t="s">
        <v>282</v>
      </c>
      <c r="H61" s="69">
        <v>6</v>
      </c>
      <c r="I61" s="69" t="s">
        <v>282</v>
      </c>
      <c r="J61" s="69" t="s">
        <v>282</v>
      </c>
      <c r="K61" s="69" t="s">
        <v>282</v>
      </c>
      <c r="L61" s="69" t="s">
        <v>282</v>
      </c>
      <c r="M61" s="69" t="s">
        <v>282</v>
      </c>
      <c r="N61" s="69">
        <v>6</v>
      </c>
      <c r="O61" s="69" t="s">
        <v>282</v>
      </c>
      <c r="P61" s="245"/>
    </row>
    <row r="62" spans="1:16">
      <c r="A62" s="246">
        <v>18</v>
      </c>
      <c r="B62" s="247" t="s">
        <v>775</v>
      </c>
      <c r="C62" s="69" t="s">
        <v>282</v>
      </c>
      <c r="D62" s="69" t="s">
        <v>282</v>
      </c>
      <c r="E62" s="69" t="s">
        <v>282</v>
      </c>
      <c r="F62" s="69">
        <v>3</v>
      </c>
      <c r="G62" s="69" t="s">
        <v>282</v>
      </c>
      <c r="H62" s="69">
        <v>3</v>
      </c>
      <c r="I62" s="69" t="s">
        <v>282</v>
      </c>
      <c r="J62" s="69" t="s">
        <v>282</v>
      </c>
      <c r="K62" s="69" t="s">
        <v>282</v>
      </c>
      <c r="L62" s="69" t="s">
        <v>282</v>
      </c>
      <c r="M62" s="69" t="s">
        <v>282</v>
      </c>
      <c r="N62" s="69">
        <v>3</v>
      </c>
      <c r="O62" s="69" t="s">
        <v>282</v>
      </c>
      <c r="P62" s="245"/>
    </row>
    <row r="63" spans="1:16">
      <c r="A63" s="246">
        <v>19</v>
      </c>
      <c r="B63" s="247" t="s">
        <v>776</v>
      </c>
      <c r="C63" s="69" t="s">
        <v>282</v>
      </c>
      <c r="D63" s="69" t="s">
        <v>282</v>
      </c>
      <c r="E63" s="69">
        <v>1</v>
      </c>
      <c r="F63" s="69" t="s">
        <v>282</v>
      </c>
      <c r="G63" s="69" t="s">
        <v>282</v>
      </c>
      <c r="H63" s="69">
        <v>1</v>
      </c>
      <c r="I63" s="69" t="s">
        <v>282</v>
      </c>
      <c r="J63" s="69" t="s">
        <v>282</v>
      </c>
      <c r="K63" s="69" t="s">
        <v>282</v>
      </c>
      <c r="L63" s="69" t="s">
        <v>282</v>
      </c>
      <c r="M63" s="69" t="s">
        <v>282</v>
      </c>
      <c r="N63" s="69">
        <v>1</v>
      </c>
      <c r="O63" s="69" t="s">
        <v>282</v>
      </c>
      <c r="P63" s="245"/>
    </row>
    <row r="64" spans="1:16">
      <c r="A64" s="246">
        <v>20</v>
      </c>
      <c r="B64" s="247" t="s">
        <v>777</v>
      </c>
      <c r="C64" s="69" t="s">
        <v>282</v>
      </c>
      <c r="D64" s="69"/>
      <c r="E64" s="69">
        <v>1</v>
      </c>
      <c r="F64" s="69" t="s">
        <v>282</v>
      </c>
      <c r="G64" s="69" t="s">
        <v>282</v>
      </c>
      <c r="H64" s="69">
        <v>1</v>
      </c>
      <c r="I64" s="69" t="s">
        <v>282</v>
      </c>
      <c r="J64" s="69" t="s">
        <v>282</v>
      </c>
      <c r="K64" s="69" t="s">
        <v>282</v>
      </c>
      <c r="L64" s="69" t="s">
        <v>282</v>
      </c>
      <c r="M64" s="69" t="s">
        <v>282</v>
      </c>
      <c r="N64" s="69">
        <v>1</v>
      </c>
      <c r="O64" s="69" t="s">
        <v>282</v>
      </c>
      <c r="P64" s="245"/>
    </row>
    <row r="65" spans="1:16">
      <c r="A65" s="246">
        <v>21</v>
      </c>
      <c r="B65" s="248" t="s">
        <v>672</v>
      </c>
      <c r="C65" s="69" t="s">
        <v>282</v>
      </c>
      <c r="D65" s="69" t="s">
        <v>282</v>
      </c>
      <c r="E65" s="69" t="s">
        <v>282</v>
      </c>
      <c r="F65" s="69">
        <v>1</v>
      </c>
      <c r="G65" s="69" t="s">
        <v>282</v>
      </c>
      <c r="H65" s="69">
        <v>1</v>
      </c>
      <c r="I65" s="69" t="s">
        <v>282</v>
      </c>
      <c r="J65" s="69" t="s">
        <v>282</v>
      </c>
      <c r="K65" s="69" t="s">
        <v>282</v>
      </c>
      <c r="L65" s="69" t="s">
        <v>282</v>
      </c>
      <c r="M65" s="69" t="s">
        <v>282</v>
      </c>
      <c r="N65" s="69">
        <v>1</v>
      </c>
      <c r="O65" s="69" t="s">
        <v>282</v>
      </c>
      <c r="P65" s="245"/>
    </row>
    <row r="66" spans="1:16">
      <c r="A66" s="246">
        <v>22</v>
      </c>
      <c r="B66" s="247" t="s">
        <v>778</v>
      </c>
      <c r="C66" s="69" t="s">
        <v>282</v>
      </c>
      <c r="D66" s="69" t="s">
        <v>282</v>
      </c>
      <c r="E66" s="69" t="s">
        <v>282</v>
      </c>
      <c r="F66" s="69">
        <v>5</v>
      </c>
      <c r="G66" s="69" t="s">
        <v>282</v>
      </c>
      <c r="H66" s="69">
        <v>5</v>
      </c>
      <c r="I66" s="69" t="s">
        <v>282</v>
      </c>
      <c r="J66" s="69" t="s">
        <v>282</v>
      </c>
      <c r="K66" s="69" t="s">
        <v>282</v>
      </c>
      <c r="L66" s="69" t="s">
        <v>282</v>
      </c>
      <c r="M66" s="69" t="s">
        <v>282</v>
      </c>
      <c r="N66" s="69">
        <v>5</v>
      </c>
      <c r="O66" s="69" t="s">
        <v>282</v>
      </c>
      <c r="P66" s="245"/>
    </row>
    <row r="67" spans="1:16">
      <c r="A67" s="246">
        <v>23</v>
      </c>
      <c r="B67" s="247" t="s">
        <v>779</v>
      </c>
      <c r="C67" s="69" t="s">
        <v>282</v>
      </c>
      <c r="D67" s="69" t="s">
        <v>282</v>
      </c>
      <c r="E67" s="69" t="s">
        <v>282</v>
      </c>
      <c r="F67" s="69">
        <v>10</v>
      </c>
      <c r="G67" s="69" t="s">
        <v>282</v>
      </c>
      <c r="H67" s="69">
        <v>10</v>
      </c>
      <c r="I67" s="69" t="s">
        <v>282</v>
      </c>
      <c r="J67" s="69" t="s">
        <v>282</v>
      </c>
      <c r="K67" s="69" t="s">
        <v>282</v>
      </c>
      <c r="L67" s="69" t="s">
        <v>282</v>
      </c>
      <c r="M67" s="69" t="s">
        <v>282</v>
      </c>
      <c r="N67" s="69">
        <v>10</v>
      </c>
      <c r="O67" s="69" t="s">
        <v>282</v>
      </c>
      <c r="P67" s="245"/>
    </row>
    <row r="68" spans="1:16">
      <c r="A68" s="246">
        <v>24</v>
      </c>
      <c r="B68" s="249" t="s">
        <v>780</v>
      </c>
      <c r="C68" s="69" t="s">
        <v>282</v>
      </c>
      <c r="D68" s="69" t="s">
        <v>282</v>
      </c>
      <c r="E68" s="69" t="s">
        <v>282</v>
      </c>
      <c r="F68" s="69" t="s">
        <v>282</v>
      </c>
      <c r="G68" s="69">
        <v>1</v>
      </c>
      <c r="H68" s="69">
        <v>1</v>
      </c>
      <c r="I68" s="69" t="s">
        <v>282</v>
      </c>
      <c r="J68" s="69" t="s">
        <v>282</v>
      </c>
      <c r="K68" s="69" t="s">
        <v>282</v>
      </c>
      <c r="L68" s="69" t="s">
        <v>282</v>
      </c>
      <c r="M68" s="69" t="s">
        <v>282</v>
      </c>
      <c r="N68" s="69">
        <v>1</v>
      </c>
      <c r="O68" s="69" t="s">
        <v>282</v>
      </c>
      <c r="P68" s="245"/>
    </row>
    <row r="69" spans="1:16">
      <c r="A69" s="246">
        <v>25</v>
      </c>
      <c r="B69" s="248" t="s">
        <v>781</v>
      </c>
      <c r="C69" s="69" t="s">
        <v>282</v>
      </c>
      <c r="D69" s="69" t="s">
        <v>282</v>
      </c>
      <c r="E69" s="69" t="s">
        <v>282</v>
      </c>
      <c r="F69" s="69">
        <v>5</v>
      </c>
      <c r="G69" s="69" t="s">
        <v>282</v>
      </c>
      <c r="H69" s="69">
        <v>5</v>
      </c>
      <c r="I69" s="69" t="s">
        <v>282</v>
      </c>
      <c r="J69" s="69" t="s">
        <v>282</v>
      </c>
      <c r="K69" s="69" t="s">
        <v>282</v>
      </c>
      <c r="L69" s="69" t="s">
        <v>282</v>
      </c>
      <c r="M69" s="69" t="s">
        <v>282</v>
      </c>
      <c r="N69" s="69">
        <v>5</v>
      </c>
      <c r="O69" s="69" t="s">
        <v>282</v>
      </c>
      <c r="P69" s="245"/>
    </row>
    <row r="70" spans="1:16">
      <c r="A70" s="246">
        <v>26</v>
      </c>
      <c r="B70" s="247" t="s">
        <v>782</v>
      </c>
      <c r="C70" s="69" t="s">
        <v>282</v>
      </c>
      <c r="D70" s="69" t="s">
        <v>282</v>
      </c>
      <c r="E70" s="69">
        <v>2</v>
      </c>
      <c r="F70" s="69" t="s">
        <v>282</v>
      </c>
      <c r="G70" s="69" t="s">
        <v>282</v>
      </c>
      <c r="H70" s="69">
        <v>2</v>
      </c>
      <c r="I70" s="69" t="s">
        <v>282</v>
      </c>
      <c r="J70" s="69" t="s">
        <v>282</v>
      </c>
      <c r="K70" s="69" t="s">
        <v>282</v>
      </c>
      <c r="L70" s="69" t="s">
        <v>282</v>
      </c>
      <c r="M70" s="69" t="s">
        <v>282</v>
      </c>
      <c r="N70" s="69">
        <v>2</v>
      </c>
      <c r="O70" s="69" t="s">
        <v>282</v>
      </c>
      <c r="P70" s="245"/>
    </row>
    <row r="71" spans="1:16">
      <c r="A71" s="246">
        <v>27</v>
      </c>
      <c r="B71" s="247" t="s">
        <v>783</v>
      </c>
      <c r="C71" s="69">
        <v>8</v>
      </c>
      <c r="D71" s="69" t="s">
        <v>282</v>
      </c>
      <c r="E71" s="69" t="s">
        <v>282</v>
      </c>
      <c r="F71" s="69" t="s">
        <v>282</v>
      </c>
      <c r="G71" s="69" t="s">
        <v>282</v>
      </c>
      <c r="H71" s="69">
        <v>7</v>
      </c>
      <c r="I71" s="69">
        <v>1</v>
      </c>
      <c r="J71" s="69" t="s">
        <v>282</v>
      </c>
      <c r="K71" s="69" t="s">
        <v>282</v>
      </c>
      <c r="L71" s="69" t="s">
        <v>282</v>
      </c>
      <c r="M71" s="69" t="s">
        <v>282</v>
      </c>
      <c r="N71" s="69">
        <v>7</v>
      </c>
      <c r="O71" s="69">
        <v>1</v>
      </c>
      <c r="P71" s="245" t="s">
        <v>801</v>
      </c>
    </row>
    <row r="72" spans="1:16">
      <c r="A72" s="246">
        <v>28</v>
      </c>
      <c r="B72" s="252" t="s">
        <v>875</v>
      </c>
      <c r="C72" s="69">
        <v>1</v>
      </c>
      <c r="D72" s="69" t="s">
        <v>282</v>
      </c>
      <c r="E72" s="69" t="s">
        <v>282</v>
      </c>
      <c r="F72" s="69" t="s">
        <v>282</v>
      </c>
      <c r="G72" s="69" t="s">
        <v>282</v>
      </c>
      <c r="H72" s="69">
        <v>1</v>
      </c>
      <c r="I72" s="69" t="s">
        <v>282</v>
      </c>
      <c r="J72" s="69" t="s">
        <v>282</v>
      </c>
      <c r="K72" s="69" t="s">
        <v>282</v>
      </c>
      <c r="L72" s="69" t="s">
        <v>282</v>
      </c>
      <c r="M72" s="69" t="s">
        <v>282</v>
      </c>
      <c r="N72" s="69">
        <v>1</v>
      </c>
      <c r="O72" s="69" t="s">
        <v>282</v>
      </c>
      <c r="P72" s="245"/>
    </row>
    <row r="73" spans="1:16">
      <c r="A73" s="293"/>
      <c r="B73" s="293"/>
      <c r="C73" s="293"/>
      <c r="D73" s="293"/>
      <c r="E73" s="293"/>
      <c r="F73" s="293"/>
      <c r="G73" s="293"/>
      <c r="H73" s="293"/>
      <c r="I73" s="293"/>
      <c r="J73" s="293"/>
      <c r="K73" s="293"/>
      <c r="L73" s="293"/>
      <c r="M73" s="293"/>
      <c r="N73" s="293"/>
      <c r="O73" s="293"/>
      <c r="P73" s="293"/>
    </row>
    <row r="74" spans="1:16" ht="15" customHeight="1">
      <c r="A74" s="278"/>
      <c r="B74" s="279"/>
      <c r="C74" s="279"/>
      <c r="D74" s="281"/>
      <c r="E74" s="279"/>
      <c r="F74" s="279"/>
      <c r="G74" s="281"/>
      <c r="H74" s="281"/>
      <c r="I74" s="281"/>
      <c r="J74" s="281"/>
      <c r="K74" s="279"/>
      <c r="L74" s="279"/>
      <c r="M74" s="281"/>
      <c r="N74" s="281"/>
      <c r="O74" s="280"/>
    </row>
    <row r="75" spans="1:16" ht="16.5" customHeight="1">
      <c r="A75" s="347" t="s">
        <v>744</v>
      </c>
      <c r="B75" s="347"/>
      <c r="C75" s="347"/>
      <c r="D75" s="347"/>
      <c r="E75" s="347"/>
      <c r="F75" s="347"/>
      <c r="G75" s="347"/>
      <c r="H75" s="347"/>
      <c r="I75" s="347"/>
      <c r="J75" s="347"/>
      <c r="K75" s="347"/>
      <c r="L75" s="347"/>
      <c r="M75" s="347"/>
      <c r="N75" s="347"/>
      <c r="O75" s="347"/>
    </row>
    <row r="76" spans="1:16" ht="15" customHeight="1" thickBot="1"/>
    <row r="77" spans="1:16" ht="63" customHeight="1" thickBot="1">
      <c r="A77" s="399" t="s">
        <v>745</v>
      </c>
      <c r="B77" s="387" t="s">
        <v>746</v>
      </c>
      <c r="C77" s="402" t="s">
        <v>747</v>
      </c>
      <c r="D77" s="403"/>
      <c r="E77" s="403"/>
      <c r="F77" s="403"/>
      <c r="G77" s="404"/>
      <c r="H77" s="405" t="s">
        <v>748</v>
      </c>
      <c r="I77" s="406"/>
      <c r="J77" s="379" t="s">
        <v>749</v>
      </c>
      <c r="K77" s="380"/>
      <c r="L77" s="380"/>
      <c r="M77" s="381"/>
      <c r="N77" s="382" t="s">
        <v>750</v>
      </c>
      <c r="O77" s="383"/>
      <c r="P77" s="384" t="s">
        <v>751</v>
      </c>
    </row>
    <row r="78" spans="1:16" ht="15" customHeight="1" thickBot="1">
      <c r="A78" s="400"/>
      <c r="B78" s="388"/>
      <c r="C78" s="387" t="s">
        <v>752</v>
      </c>
      <c r="D78" s="390" t="s">
        <v>753</v>
      </c>
      <c r="E78" s="391"/>
      <c r="F78" s="392"/>
      <c r="G78" s="387" t="s">
        <v>754</v>
      </c>
      <c r="H78" s="393" t="s">
        <v>635</v>
      </c>
      <c r="I78" s="393" t="s">
        <v>631</v>
      </c>
      <c r="J78" s="393" t="s">
        <v>631</v>
      </c>
      <c r="K78" s="393" t="s">
        <v>755</v>
      </c>
      <c r="L78" s="387" t="s">
        <v>756</v>
      </c>
      <c r="M78" s="387" t="s">
        <v>757</v>
      </c>
      <c r="N78" s="393" t="s">
        <v>635</v>
      </c>
      <c r="O78" s="393" t="s">
        <v>631</v>
      </c>
      <c r="P78" s="385"/>
    </row>
    <row r="79" spans="1:16" ht="15" customHeight="1">
      <c r="A79" s="400"/>
      <c r="B79" s="388"/>
      <c r="C79" s="388"/>
      <c r="D79" s="387" t="s">
        <v>758</v>
      </c>
      <c r="E79" s="396" t="s">
        <v>759</v>
      </c>
      <c r="F79" s="407" t="s">
        <v>760</v>
      </c>
      <c r="G79" s="388"/>
      <c r="H79" s="394"/>
      <c r="I79" s="394"/>
      <c r="J79" s="394"/>
      <c r="K79" s="394"/>
      <c r="L79" s="388"/>
      <c r="M79" s="388"/>
      <c r="N79" s="394"/>
      <c r="O79" s="394"/>
      <c r="P79" s="385"/>
    </row>
    <row r="80" spans="1:16" ht="15" customHeight="1">
      <c r="A80" s="400"/>
      <c r="B80" s="388"/>
      <c r="C80" s="388"/>
      <c r="D80" s="388"/>
      <c r="E80" s="397"/>
      <c r="F80" s="408"/>
      <c r="G80" s="388"/>
      <c r="H80" s="394"/>
      <c r="I80" s="394"/>
      <c r="J80" s="394"/>
      <c r="K80" s="394"/>
      <c r="L80" s="388"/>
      <c r="M80" s="388"/>
      <c r="N80" s="394"/>
      <c r="O80" s="394"/>
      <c r="P80" s="385"/>
    </row>
    <row r="81" spans="1:16" ht="3" customHeight="1" thickBot="1">
      <c r="A81" s="401"/>
      <c r="B81" s="389"/>
      <c r="C81" s="389"/>
      <c r="D81" s="389"/>
      <c r="E81" s="398"/>
      <c r="F81" s="409"/>
      <c r="G81" s="389"/>
      <c r="H81" s="395"/>
      <c r="I81" s="395"/>
      <c r="J81" s="395"/>
      <c r="K81" s="395"/>
      <c r="L81" s="389"/>
      <c r="M81" s="389"/>
      <c r="N81" s="395"/>
      <c r="O81" s="395"/>
      <c r="P81" s="386"/>
    </row>
    <row r="82" spans="1:16" ht="15" thickBot="1">
      <c r="A82" s="285">
        <v>1</v>
      </c>
      <c r="B82" s="241">
        <v>2</v>
      </c>
      <c r="C82" s="242">
        <v>3</v>
      </c>
      <c r="D82" s="240">
        <v>4</v>
      </c>
      <c r="E82" s="241">
        <v>5</v>
      </c>
      <c r="F82" s="241">
        <v>6</v>
      </c>
      <c r="G82" s="241">
        <v>7</v>
      </c>
      <c r="H82" s="241">
        <v>8</v>
      </c>
      <c r="I82" s="241">
        <v>9</v>
      </c>
      <c r="J82" s="241">
        <v>10</v>
      </c>
      <c r="K82" s="241">
        <v>11</v>
      </c>
      <c r="L82" s="241">
        <v>12</v>
      </c>
      <c r="M82" s="241">
        <v>13</v>
      </c>
      <c r="N82" s="241">
        <v>14</v>
      </c>
      <c r="O82" s="241">
        <v>15</v>
      </c>
      <c r="P82" s="243">
        <v>16</v>
      </c>
    </row>
    <row r="83" spans="1:16">
      <c r="A83" s="246">
        <v>29</v>
      </c>
      <c r="B83" s="252" t="s">
        <v>784</v>
      </c>
      <c r="C83" s="69">
        <v>1</v>
      </c>
      <c r="D83" s="69" t="s">
        <v>282</v>
      </c>
      <c r="E83" s="69" t="s">
        <v>282</v>
      </c>
      <c r="F83" s="69" t="s">
        <v>282</v>
      </c>
      <c r="G83" s="69" t="s">
        <v>282</v>
      </c>
      <c r="H83" s="69">
        <v>1</v>
      </c>
      <c r="I83" s="69" t="s">
        <v>282</v>
      </c>
      <c r="J83" s="69" t="s">
        <v>282</v>
      </c>
      <c r="K83" s="69" t="s">
        <v>282</v>
      </c>
      <c r="L83" s="69" t="s">
        <v>282</v>
      </c>
      <c r="M83" s="69" t="s">
        <v>282</v>
      </c>
      <c r="N83" s="69">
        <v>1</v>
      </c>
      <c r="O83" s="69" t="s">
        <v>282</v>
      </c>
      <c r="P83" s="245"/>
    </row>
    <row r="84" spans="1:16">
      <c r="A84" s="246">
        <v>30</v>
      </c>
      <c r="B84" s="251" t="s">
        <v>785</v>
      </c>
      <c r="C84" s="69" t="s">
        <v>282</v>
      </c>
      <c r="D84" s="69" t="s">
        <v>282</v>
      </c>
      <c r="E84" s="69">
        <v>1</v>
      </c>
      <c r="F84" s="69" t="s">
        <v>282</v>
      </c>
      <c r="G84" s="69" t="s">
        <v>282</v>
      </c>
      <c r="H84" s="69">
        <v>1</v>
      </c>
      <c r="I84" s="69" t="s">
        <v>282</v>
      </c>
      <c r="J84" s="69" t="s">
        <v>282</v>
      </c>
      <c r="K84" s="69" t="s">
        <v>282</v>
      </c>
      <c r="L84" s="69" t="s">
        <v>282</v>
      </c>
      <c r="M84" s="69" t="s">
        <v>282</v>
      </c>
      <c r="N84" s="69">
        <v>1</v>
      </c>
      <c r="O84" s="69" t="s">
        <v>282</v>
      </c>
      <c r="P84" s="245"/>
    </row>
    <row r="85" spans="1:16">
      <c r="A85" s="246">
        <v>31</v>
      </c>
      <c r="B85" s="245" t="s">
        <v>786</v>
      </c>
      <c r="C85" s="69" t="s">
        <v>282</v>
      </c>
      <c r="D85" s="69" t="s">
        <v>282</v>
      </c>
      <c r="E85" s="69">
        <v>1</v>
      </c>
      <c r="F85" s="69" t="s">
        <v>282</v>
      </c>
      <c r="G85" s="69" t="s">
        <v>282</v>
      </c>
      <c r="H85" s="69">
        <v>1</v>
      </c>
      <c r="I85" s="69" t="s">
        <v>282</v>
      </c>
      <c r="J85" s="69" t="s">
        <v>282</v>
      </c>
      <c r="K85" s="69" t="s">
        <v>282</v>
      </c>
      <c r="L85" s="69" t="s">
        <v>282</v>
      </c>
      <c r="M85" s="69" t="s">
        <v>282</v>
      </c>
      <c r="N85" s="69">
        <v>1</v>
      </c>
      <c r="O85" s="69" t="s">
        <v>282</v>
      </c>
      <c r="P85" s="245"/>
    </row>
    <row r="86" spans="1:16">
      <c r="A86" s="246">
        <v>32</v>
      </c>
      <c r="B86" s="245" t="s">
        <v>787</v>
      </c>
      <c r="C86" s="69" t="s">
        <v>282</v>
      </c>
      <c r="D86" s="69" t="s">
        <v>282</v>
      </c>
      <c r="E86" s="69">
        <v>1</v>
      </c>
      <c r="F86" s="69" t="s">
        <v>282</v>
      </c>
      <c r="G86" s="69" t="s">
        <v>282</v>
      </c>
      <c r="H86" s="69">
        <v>1</v>
      </c>
      <c r="I86" s="69" t="s">
        <v>282</v>
      </c>
      <c r="J86" s="69" t="s">
        <v>282</v>
      </c>
      <c r="K86" s="69" t="s">
        <v>282</v>
      </c>
      <c r="L86" s="69" t="s">
        <v>282</v>
      </c>
      <c r="M86" s="69" t="s">
        <v>282</v>
      </c>
      <c r="N86" s="69">
        <v>1</v>
      </c>
      <c r="O86" s="69" t="s">
        <v>282</v>
      </c>
      <c r="P86" s="245"/>
    </row>
    <row r="87" spans="1:16">
      <c r="A87" s="246">
        <v>33</v>
      </c>
      <c r="B87" s="245" t="s">
        <v>788</v>
      </c>
      <c r="C87" s="69" t="s">
        <v>282</v>
      </c>
      <c r="D87" s="69" t="s">
        <v>282</v>
      </c>
      <c r="E87" s="69">
        <v>8</v>
      </c>
      <c r="F87" s="69" t="s">
        <v>282</v>
      </c>
      <c r="G87" s="69" t="s">
        <v>282</v>
      </c>
      <c r="H87" s="69">
        <v>8</v>
      </c>
      <c r="I87" s="69" t="s">
        <v>282</v>
      </c>
      <c r="J87" s="69" t="s">
        <v>282</v>
      </c>
      <c r="K87" s="69" t="s">
        <v>282</v>
      </c>
      <c r="L87" s="69" t="s">
        <v>282</v>
      </c>
      <c r="M87" s="69" t="s">
        <v>282</v>
      </c>
      <c r="N87" s="69">
        <v>8</v>
      </c>
      <c r="O87" s="69" t="s">
        <v>282</v>
      </c>
      <c r="P87" s="245"/>
    </row>
    <row r="88" spans="1:16">
      <c r="A88" s="246">
        <v>34</v>
      </c>
      <c r="B88" s="250" t="s">
        <v>789</v>
      </c>
      <c r="C88" s="69" t="s">
        <v>282</v>
      </c>
      <c r="D88" s="69" t="s">
        <v>282</v>
      </c>
      <c r="E88" s="69">
        <v>1</v>
      </c>
      <c r="F88" s="69" t="s">
        <v>282</v>
      </c>
      <c r="G88" s="69" t="s">
        <v>282</v>
      </c>
      <c r="H88" s="69">
        <v>1</v>
      </c>
      <c r="I88" s="69" t="s">
        <v>282</v>
      </c>
      <c r="J88" s="69" t="s">
        <v>282</v>
      </c>
      <c r="K88" s="69" t="s">
        <v>282</v>
      </c>
      <c r="L88" s="69" t="s">
        <v>282</v>
      </c>
      <c r="M88" s="69" t="s">
        <v>282</v>
      </c>
      <c r="N88" s="69">
        <v>1</v>
      </c>
      <c r="O88" s="69" t="s">
        <v>282</v>
      </c>
      <c r="P88" s="245"/>
    </row>
    <row r="89" spans="1:16">
      <c r="A89" s="246">
        <v>35</v>
      </c>
      <c r="B89" s="245" t="s">
        <v>790</v>
      </c>
      <c r="C89" s="69" t="s">
        <v>282</v>
      </c>
      <c r="D89" s="69" t="s">
        <v>282</v>
      </c>
      <c r="E89" s="69">
        <v>6</v>
      </c>
      <c r="F89" s="69" t="s">
        <v>282</v>
      </c>
      <c r="G89" s="69" t="s">
        <v>282</v>
      </c>
      <c r="H89" s="69">
        <v>6</v>
      </c>
      <c r="I89" s="69" t="s">
        <v>282</v>
      </c>
      <c r="J89" s="69" t="s">
        <v>282</v>
      </c>
      <c r="K89" s="69" t="s">
        <v>282</v>
      </c>
      <c r="L89" s="69" t="s">
        <v>282</v>
      </c>
      <c r="M89" s="69" t="s">
        <v>282</v>
      </c>
      <c r="N89" s="69">
        <v>6</v>
      </c>
      <c r="O89" s="69" t="s">
        <v>282</v>
      </c>
      <c r="P89" s="245"/>
    </row>
    <row r="90" spans="1:16">
      <c r="A90" s="246">
        <v>36</v>
      </c>
      <c r="B90" s="245" t="s">
        <v>791</v>
      </c>
      <c r="C90" s="69" t="s">
        <v>282</v>
      </c>
      <c r="D90" s="69" t="s">
        <v>282</v>
      </c>
      <c r="E90" s="69">
        <v>1</v>
      </c>
      <c r="F90" s="69" t="s">
        <v>282</v>
      </c>
      <c r="G90" s="69" t="s">
        <v>282</v>
      </c>
      <c r="H90" s="69">
        <v>1</v>
      </c>
      <c r="I90" s="69" t="s">
        <v>282</v>
      </c>
      <c r="J90" s="69" t="s">
        <v>282</v>
      </c>
      <c r="K90" s="69" t="s">
        <v>282</v>
      </c>
      <c r="L90" s="69" t="s">
        <v>282</v>
      </c>
      <c r="M90" s="69" t="s">
        <v>282</v>
      </c>
      <c r="N90" s="69">
        <v>1</v>
      </c>
      <c r="O90" s="69" t="s">
        <v>282</v>
      </c>
      <c r="P90" s="245"/>
    </row>
    <row r="91" spans="1:16">
      <c r="A91" s="246">
        <v>37</v>
      </c>
      <c r="B91" s="245" t="s">
        <v>792</v>
      </c>
      <c r="C91" s="69" t="s">
        <v>282</v>
      </c>
      <c r="D91" s="69" t="s">
        <v>282</v>
      </c>
      <c r="E91" s="69">
        <v>1</v>
      </c>
      <c r="F91" s="69" t="s">
        <v>282</v>
      </c>
      <c r="G91" s="69" t="s">
        <v>282</v>
      </c>
      <c r="H91" s="69">
        <v>1</v>
      </c>
      <c r="I91" s="69" t="s">
        <v>282</v>
      </c>
      <c r="J91" s="69" t="s">
        <v>282</v>
      </c>
      <c r="K91" s="69" t="s">
        <v>282</v>
      </c>
      <c r="L91" s="69" t="s">
        <v>282</v>
      </c>
      <c r="M91" s="69" t="s">
        <v>282</v>
      </c>
      <c r="N91" s="69">
        <v>1</v>
      </c>
      <c r="O91" s="69" t="s">
        <v>282</v>
      </c>
      <c r="P91" s="245"/>
    </row>
    <row r="92" spans="1:16">
      <c r="A92" s="246">
        <v>38</v>
      </c>
      <c r="B92" s="251" t="s">
        <v>793</v>
      </c>
      <c r="C92" s="69" t="s">
        <v>282</v>
      </c>
      <c r="D92" s="69" t="s">
        <v>282</v>
      </c>
      <c r="E92" s="69">
        <v>1</v>
      </c>
      <c r="F92" s="69" t="s">
        <v>282</v>
      </c>
      <c r="G92" s="69" t="s">
        <v>282</v>
      </c>
      <c r="H92" s="69">
        <v>1</v>
      </c>
      <c r="I92" s="69" t="s">
        <v>282</v>
      </c>
      <c r="J92" s="69" t="s">
        <v>282</v>
      </c>
      <c r="K92" s="69" t="s">
        <v>282</v>
      </c>
      <c r="L92" s="69" t="s">
        <v>282</v>
      </c>
      <c r="M92" s="69" t="s">
        <v>282</v>
      </c>
      <c r="N92" s="69">
        <v>1</v>
      </c>
      <c r="O92" s="69" t="s">
        <v>282</v>
      </c>
      <c r="P92" s="245"/>
    </row>
    <row r="93" spans="1:16">
      <c r="A93" s="246">
        <v>39</v>
      </c>
      <c r="B93" s="245" t="s">
        <v>711</v>
      </c>
      <c r="C93" s="69" t="s">
        <v>282</v>
      </c>
      <c r="D93" s="69" t="s">
        <v>282</v>
      </c>
      <c r="E93" s="69">
        <v>1</v>
      </c>
      <c r="F93" s="69" t="s">
        <v>282</v>
      </c>
      <c r="G93" s="69" t="s">
        <v>282</v>
      </c>
      <c r="H93" s="69">
        <v>1</v>
      </c>
      <c r="I93" s="69" t="s">
        <v>282</v>
      </c>
      <c r="J93" s="69" t="s">
        <v>282</v>
      </c>
      <c r="K93" s="69" t="s">
        <v>282</v>
      </c>
      <c r="L93" s="69" t="s">
        <v>282</v>
      </c>
      <c r="M93" s="69" t="s">
        <v>282</v>
      </c>
      <c r="N93" s="69">
        <v>1</v>
      </c>
      <c r="O93" s="69" t="s">
        <v>282</v>
      </c>
      <c r="P93" s="245"/>
    </row>
    <row r="94" spans="1:16">
      <c r="A94" s="246">
        <v>40</v>
      </c>
      <c r="B94" s="245" t="s">
        <v>794</v>
      </c>
      <c r="C94" s="69" t="s">
        <v>282</v>
      </c>
      <c r="D94" s="69" t="s">
        <v>282</v>
      </c>
      <c r="E94" s="69">
        <v>18</v>
      </c>
      <c r="F94" s="69" t="s">
        <v>282</v>
      </c>
      <c r="G94" s="69" t="s">
        <v>282</v>
      </c>
      <c r="H94" s="69">
        <v>18</v>
      </c>
      <c r="I94" s="69" t="s">
        <v>282</v>
      </c>
      <c r="J94" s="69" t="s">
        <v>282</v>
      </c>
      <c r="K94" s="69" t="s">
        <v>282</v>
      </c>
      <c r="L94" s="69" t="s">
        <v>282</v>
      </c>
      <c r="M94" s="69" t="s">
        <v>282</v>
      </c>
      <c r="N94" s="69">
        <v>18</v>
      </c>
      <c r="O94" s="69" t="s">
        <v>282</v>
      </c>
      <c r="P94" s="245"/>
    </row>
    <row r="95" spans="1:16">
      <c r="A95" s="246">
        <v>41</v>
      </c>
      <c r="B95" s="245" t="s">
        <v>795</v>
      </c>
      <c r="C95" s="69" t="s">
        <v>282</v>
      </c>
      <c r="D95" s="69" t="s">
        <v>282</v>
      </c>
      <c r="E95" s="69">
        <v>2</v>
      </c>
      <c r="F95" s="69" t="s">
        <v>282</v>
      </c>
      <c r="G95" s="69" t="s">
        <v>282</v>
      </c>
      <c r="H95" s="69">
        <v>2</v>
      </c>
      <c r="I95" s="69" t="s">
        <v>282</v>
      </c>
      <c r="J95" s="69" t="s">
        <v>282</v>
      </c>
      <c r="K95" s="69" t="s">
        <v>282</v>
      </c>
      <c r="L95" s="69" t="s">
        <v>282</v>
      </c>
      <c r="M95" s="69" t="s">
        <v>282</v>
      </c>
      <c r="N95" s="69">
        <v>2</v>
      </c>
      <c r="O95" s="69" t="s">
        <v>282</v>
      </c>
      <c r="P95" s="245"/>
    </row>
    <row r="96" spans="1:16">
      <c r="A96" s="246">
        <v>42</v>
      </c>
      <c r="B96" s="245" t="s">
        <v>796</v>
      </c>
      <c r="C96" s="69" t="s">
        <v>282</v>
      </c>
      <c r="D96" s="69" t="s">
        <v>282</v>
      </c>
      <c r="E96" s="69">
        <v>1</v>
      </c>
      <c r="F96" s="69" t="s">
        <v>282</v>
      </c>
      <c r="G96" s="69" t="s">
        <v>282</v>
      </c>
      <c r="H96" s="69">
        <v>1</v>
      </c>
      <c r="I96" s="69" t="s">
        <v>282</v>
      </c>
      <c r="J96" s="69" t="s">
        <v>282</v>
      </c>
      <c r="K96" s="69" t="s">
        <v>282</v>
      </c>
      <c r="L96" s="69" t="s">
        <v>282</v>
      </c>
      <c r="M96" s="69" t="s">
        <v>282</v>
      </c>
      <c r="N96" s="69">
        <v>1</v>
      </c>
      <c r="O96" s="69" t="s">
        <v>282</v>
      </c>
      <c r="P96" s="245"/>
    </row>
    <row r="97" spans="1:16">
      <c r="A97" s="246">
        <v>43</v>
      </c>
      <c r="B97" s="251" t="s">
        <v>797</v>
      </c>
      <c r="C97" s="69" t="s">
        <v>282</v>
      </c>
      <c r="D97" s="69" t="s">
        <v>282</v>
      </c>
      <c r="E97" s="69">
        <v>2</v>
      </c>
      <c r="F97" s="69" t="s">
        <v>282</v>
      </c>
      <c r="G97" s="69" t="s">
        <v>282</v>
      </c>
      <c r="H97" s="69">
        <v>2</v>
      </c>
      <c r="I97" s="69" t="s">
        <v>282</v>
      </c>
      <c r="J97" s="69" t="s">
        <v>282</v>
      </c>
      <c r="K97" s="69" t="s">
        <v>282</v>
      </c>
      <c r="L97" s="69" t="s">
        <v>282</v>
      </c>
      <c r="M97" s="69" t="s">
        <v>282</v>
      </c>
      <c r="N97" s="69">
        <v>2</v>
      </c>
      <c r="O97" s="69" t="s">
        <v>282</v>
      </c>
      <c r="P97" s="245"/>
    </row>
    <row r="98" spans="1:16">
      <c r="A98" s="246">
        <v>44</v>
      </c>
      <c r="B98" s="245" t="s">
        <v>798</v>
      </c>
      <c r="C98" s="69" t="s">
        <v>282</v>
      </c>
      <c r="D98" s="69" t="s">
        <v>282</v>
      </c>
      <c r="E98" s="69">
        <v>1</v>
      </c>
      <c r="F98" s="69" t="s">
        <v>282</v>
      </c>
      <c r="G98" s="69" t="s">
        <v>282</v>
      </c>
      <c r="H98" s="69">
        <v>1</v>
      </c>
      <c r="I98" s="69" t="s">
        <v>282</v>
      </c>
      <c r="J98" s="69" t="s">
        <v>282</v>
      </c>
      <c r="K98" s="69" t="s">
        <v>282</v>
      </c>
      <c r="L98" s="69" t="s">
        <v>282</v>
      </c>
      <c r="M98" s="69" t="s">
        <v>282</v>
      </c>
      <c r="N98" s="69">
        <v>1</v>
      </c>
      <c r="O98" s="69" t="s">
        <v>282</v>
      </c>
      <c r="P98" s="245"/>
    </row>
    <row r="99" spans="1:16">
      <c r="A99" s="246">
        <v>45</v>
      </c>
      <c r="B99" s="245" t="s">
        <v>799</v>
      </c>
      <c r="C99" s="69" t="s">
        <v>282</v>
      </c>
      <c r="D99" s="69" t="s">
        <v>282</v>
      </c>
      <c r="E99" s="69">
        <v>1</v>
      </c>
      <c r="F99" s="69" t="s">
        <v>282</v>
      </c>
      <c r="G99" s="69" t="s">
        <v>282</v>
      </c>
      <c r="H99" s="69">
        <v>1</v>
      </c>
      <c r="I99" s="69" t="s">
        <v>282</v>
      </c>
      <c r="J99" s="69" t="s">
        <v>282</v>
      </c>
      <c r="K99" s="69" t="s">
        <v>282</v>
      </c>
      <c r="L99" s="69" t="s">
        <v>282</v>
      </c>
      <c r="M99" s="69" t="s">
        <v>282</v>
      </c>
      <c r="N99" s="69">
        <v>1</v>
      </c>
      <c r="O99" s="69" t="s">
        <v>282</v>
      </c>
      <c r="P99" s="245"/>
    </row>
    <row r="100" spans="1:16">
      <c r="A100" s="246">
        <v>46</v>
      </c>
      <c r="B100" s="266" t="s">
        <v>800</v>
      </c>
      <c r="C100" s="267" t="s">
        <v>282</v>
      </c>
      <c r="D100" s="267" t="s">
        <v>282</v>
      </c>
      <c r="E100" s="267">
        <v>1</v>
      </c>
      <c r="F100" s="267" t="s">
        <v>282</v>
      </c>
      <c r="G100" s="267" t="s">
        <v>282</v>
      </c>
      <c r="H100" s="267">
        <v>1</v>
      </c>
      <c r="I100" s="267" t="s">
        <v>282</v>
      </c>
      <c r="J100" s="267" t="s">
        <v>282</v>
      </c>
      <c r="K100" s="267" t="s">
        <v>282</v>
      </c>
      <c r="L100" s="267" t="s">
        <v>282</v>
      </c>
      <c r="M100" s="267" t="s">
        <v>282</v>
      </c>
      <c r="N100" s="267">
        <v>1</v>
      </c>
      <c r="O100" s="267" t="s">
        <v>282</v>
      </c>
      <c r="P100" s="268"/>
    </row>
    <row r="101" spans="1:16">
      <c r="A101" s="293"/>
      <c r="B101" s="293"/>
      <c r="C101" s="293"/>
      <c r="D101" s="293"/>
      <c r="E101" s="293"/>
      <c r="F101" s="293"/>
      <c r="G101" s="293"/>
      <c r="H101" s="293"/>
      <c r="I101" s="293"/>
      <c r="J101" s="293"/>
      <c r="K101" s="293"/>
      <c r="L101" s="293"/>
      <c r="M101" s="293"/>
      <c r="N101" s="293"/>
      <c r="O101" s="293"/>
      <c r="P101" s="293"/>
    </row>
    <row r="102" spans="1:16">
      <c r="A102" s="277"/>
      <c r="B102" s="256" t="s">
        <v>822</v>
      </c>
      <c r="C102" s="274"/>
      <c r="D102" s="274"/>
      <c r="E102" s="274"/>
      <c r="F102" s="274"/>
      <c r="G102" s="274"/>
      <c r="H102" s="274"/>
      <c r="I102" s="274"/>
      <c r="J102" s="274"/>
      <c r="K102" s="274"/>
      <c r="L102" s="274"/>
      <c r="M102" s="274"/>
      <c r="N102" s="294" t="s">
        <v>876</v>
      </c>
      <c r="O102" s="274"/>
      <c r="P102" s="255"/>
    </row>
    <row r="103" spans="1:16">
      <c r="A103" s="277"/>
      <c r="B103" s="256" t="s">
        <v>621</v>
      </c>
      <c r="C103" s="274"/>
      <c r="D103" s="274"/>
      <c r="E103" s="274"/>
      <c r="F103" s="274"/>
      <c r="G103" s="274"/>
      <c r="H103" s="274"/>
      <c r="I103" s="274"/>
      <c r="J103" s="274"/>
      <c r="K103" s="274"/>
      <c r="L103" s="274"/>
      <c r="M103" s="410" t="s">
        <v>807</v>
      </c>
      <c r="N103" s="410"/>
      <c r="O103" s="410"/>
      <c r="P103" s="255"/>
    </row>
    <row r="104" spans="1:16">
      <c r="A104" s="277"/>
      <c r="B104" s="257"/>
      <c r="C104" s="274"/>
      <c r="D104" s="274"/>
      <c r="E104" s="274"/>
      <c r="F104" s="274"/>
      <c r="G104" s="274"/>
      <c r="H104" s="274"/>
      <c r="I104" s="274"/>
      <c r="J104" s="274"/>
      <c r="K104" s="274"/>
      <c r="L104" s="274"/>
      <c r="M104" s="274"/>
      <c r="N104" s="274"/>
      <c r="O104" s="274"/>
      <c r="P104" s="255"/>
    </row>
    <row r="105" spans="1:16">
      <c r="A105" s="277"/>
      <c r="B105" s="257"/>
      <c r="C105" s="274"/>
      <c r="D105" s="274"/>
      <c r="E105" s="274"/>
      <c r="F105" s="274"/>
      <c r="G105" s="274"/>
      <c r="H105" s="274"/>
      <c r="I105" s="274"/>
      <c r="J105" s="274"/>
      <c r="K105" s="274"/>
      <c r="L105" s="274"/>
      <c r="M105" s="274"/>
      <c r="N105" s="274"/>
      <c r="O105" s="274"/>
      <c r="P105" s="255"/>
    </row>
    <row r="106" spans="1:16">
      <c r="A106" s="277"/>
      <c r="B106" s="257"/>
      <c r="C106" s="274"/>
      <c r="D106" s="274"/>
      <c r="E106" s="274"/>
      <c r="F106" s="274"/>
      <c r="G106" s="274"/>
      <c r="H106" s="274"/>
      <c r="I106" s="274"/>
      <c r="J106" s="274"/>
      <c r="K106" s="274"/>
      <c r="L106" s="274"/>
      <c r="M106" s="274"/>
      <c r="N106" s="274"/>
      <c r="O106" s="274"/>
      <c r="P106" s="255"/>
    </row>
    <row r="107" spans="1:16">
      <c r="A107" s="277"/>
      <c r="B107" s="257"/>
      <c r="C107" s="274"/>
      <c r="D107" s="274"/>
      <c r="E107" s="274"/>
      <c r="F107" s="274"/>
      <c r="G107" s="274"/>
      <c r="H107" s="274"/>
      <c r="I107" s="274"/>
      <c r="J107" s="274"/>
      <c r="K107" s="274"/>
      <c r="L107" s="274"/>
      <c r="M107" s="274"/>
      <c r="N107" s="274"/>
      <c r="O107" s="274"/>
      <c r="P107" s="255"/>
    </row>
    <row r="108" spans="1:16">
      <c r="A108" s="277"/>
      <c r="B108" s="275" t="s">
        <v>694</v>
      </c>
      <c r="C108" s="274"/>
      <c r="D108" s="274"/>
      <c r="E108" s="274"/>
      <c r="F108" s="274"/>
      <c r="G108" s="274"/>
      <c r="H108" s="274"/>
      <c r="I108" s="274"/>
      <c r="J108" s="274"/>
      <c r="K108" s="274"/>
      <c r="L108" s="274"/>
      <c r="M108" s="274"/>
      <c r="N108" s="269" t="s">
        <v>808</v>
      </c>
      <c r="O108" s="274"/>
      <c r="P108" s="255"/>
    </row>
    <row r="109" spans="1:16">
      <c r="A109" s="277"/>
      <c r="B109" s="257"/>
      <c r="C109" s="274"/>
      <c r="D109" s="274"/>
      <c r="E109" s="274"/>
      <c r="F109" s="274"/>
      <c r="G109" s="274"/>
      <c r="H109" s="274"/>
      <c r="I109" s="274"/>
      <c r="J109" s="274"/>
      <c r="K109" s="274"/>
      <c r="L109" s="274"/>
      <c r="M109" s="274"/>
      <c r="N109" s="274"/>
      <c r="O109" s="274"/>
      <c r="P109" s="255"/>
    </row>
  </sheetData>
  <mergeCells count="67">
    <mergeCell ref="P77:P81"/>
    <mergeCell ref="C78:C81"/>
    <mergeCell ref="D78:F78"/>
    <mergeCell ref="G78:G81"/>
    <mergeCell ref="H78:H81"/>
    <mergeCell ref="I78:I81"/>
    <mergeCell ref="J78:J81"/>
    <mergeCell ref="K78:K81"/>
    <mergeCell ref="L78:L81"/>
    <mergeCell ref="M78:M81"/>
    <mergeCell ref="N78:N81"/>
    <mergeCell ref="O78:O81"/>
    <mergeCell ref="D79:D81"/>
    <mergeCell ref="E79:E81"/>
    <mergeCell ref="F79:F81"/>
    <mergeCell ref="M103:O103"/>
    <mergeCell ref="P3:P7"/>
    <mergeCell ref="C4:C7"/>
    <mergeCell ref="D4:F4"/>
    <mergeCell ref="G4:G7"/>
    <mergeCell ref="H4:H7"/>
    <mergeCell ref="I4:I7"/>
    <mergeCell ref="J4:J7"/>
    <mergeCell ref="K4:K7"/>
    <mergeCell ref="L4:L7"/>
    <mergeCell ref="M4:M7"/>
    <mergeCell ref="A75:O75"/>
    <mergeCell ref="A77:A81"/>
    <mergeCell ref="B77:B81"/>
    <mergeCell ref="C77:G77"/>
    <mergeCell ref="H77:I77"/>
    <mergeCell ref="J77:M77"/>
    <mergeCell ref="N77:O77"/>
    <mergeCell ref="F41:F43"/>
    <mergeCell ref="A37:O37"/>
    <mergeCell ref="A39:A43"/>
    <mergeCell ref="B39:B43"/>
    <mergeCell ref="C39:G39"/>
    <mergeCell ref="H39:I39"/>
    <mergeCell ref="A1:O1"/>
    <mergeCell ref="A3:A7"/>
    <mergeCell ref="B3:B7"/>
    <mergeCell ref="C3:G3"/>
    <mergeCell ref="H3:I3"/>
    <mergeCell ref="J3:M3"/>
    <mergeCell ref="N3:O3"/>
    <mergeCell ref="N4:N7"/>
    <mergeCell ref="O4:O7"/>
    <mergeCell ref="D5:D7"/>
    <mergeCell ref="E5:E7"/>
    <mergeCell ref="F5:F7"/>
    <mergeCell ref="J39:M39"/>
    <mergeCell ref="N39:O39"/>
    <mergeCell ref="P39:P43"/>
    <mergeCell ref="C40:C43"/>
    <mergeCell ref="D40:F40"/>
    <mergeCell ref="G40:G43"/>
    <mergeCell ref="H40:H43"/>
    <mergeCell ref="I40:I43"/>
    <mergeCell ref="J40:J43"/>
    <mergeCell ref="K40:K43"/>
    <mergeCell ref="L40:L43"/>
    <mergeCell ref="M40:M43"/>
    <mergeCell ref="N40:N43"/>
    <mergeCell ref="O40:O43"/>
    <mergeCell ref="D41:D43"/>
    <mergeCell ref="E41:E43"/>
  </mergeCells>
  <pageMargins left="0.81" right="0.23622047244094491" top="0.74803149606299213" bottom="0.74803149606299213" header="0.31496062992125984" footer="0.31496062992125984"/>
  <pageSetup paperSize="5" scale="86" orientation="landscape" horizontalDpi="4294967293" verticalDpi="0" r:id="rId1"/>
  <colBreaks count="1" manualBreakCount="1">
    <brk id="16" max="211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Q167"/>
  <sheetViews>
    <sheetView topLeftCell="A55" zoomScale="91" zoomScaleNormal="91" workbookViewId="0">
      <selection activeCell="R52" sqref="R52"/>
    </sheetView>
  </sheetViews>
  <sheetFormatPr defaultRowHeight="14.4"/>
  <cols>
    <col min="1" max="1" width="3.33203125" customWidth="1"/>
    <col min="2" max="2" width="20.33203125" customWidth="1"/>
    <col min="3" max="3" width="11.33203125" customWidth="1"/>
    <col min="4" max="4" width="14.109375" customWidth="1"/>
    <col min="5" max="5" width="13.109375" customWidth="1"/>
    <col min="6" max="6" width="13" customWidth="1"/>
    <col min="7" max="7" width="11.5546875" customWidth="1"/>
    <col min="8" max="8" width="6.33203125" customWidth="1"/>
    <col min="9" max="9" width="7.109375" customWidth="1"/>
    <col min="10" max="10" width="7.44140625" customWidth="1"/>
    <col min="11" max="11" width="7.33203125" customWidth="1"/>
    <col min="12" max="12" width="11.6640625" customWidth="1"/>
    <col min="13" max="13" width="7.5546875" customWidth="1"/>
    <col min="14" max="14" width="5.6640625" customWidth="1"/>
    <col min="15" max="15" width="6.33203125" customWidth="1"/>
    <col min="16" max="16" width="6.6640625" customWidth="1"/>
  </cols>
  <sheetData>
    <row r="1" spans="1:16" ht="23.4">
      <c r="A1" s="347" t="s">
        <v>809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</row>
    <row r="2" spans="1:16" ht="15" thickBot="1"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</row>
    <row r="3" spans="1:16" ht="78" customHeight="1" thickBot="1">
      <c r="A3" s="399" t="s">
        <v>745</v>
      </c>
      <c r="B3" s="387" t="s">
        <v>746</v>
      </c>
      <c r="C3" s="402" t="s">
        <v>747</v>
      </c>
      <c r="D3" s="403"/>
      <c r="E3" s="403"/>
      <c r="F3" s="403"/>
      <c r="G3" s="404"/>
      <c r="H3" s="405" t="s">
        <v>748</v>
      </c>
      <c r="I3" s="406"/>
      <c r="J3" s="379" t="s">
        <v>749</v>
      </c>
      <c r="K3" s="380"/>
      <c r="L3" s="380"/>
      <c r="M3" s="381"/>
      <c r="N3" s="382" t="s">
        <v>750</v>
      </c>
      <c r="O3" s="383"/>
      <c r="P3" s="384" t="s">
        <v>751</v>
      </c>
    </row>
    <row r="4" spans="1:16" ht="25.5" customHeight="1" thickBot="1">
      <c r="A4" s="400"/>
      <c r="B4" s="388"/>
      <c r="C4" s="387" t="s">
        <v>752</v>
      </c>
      <c r="D4" s="390" t="s">
        <v>753</v>
      </c>
      <c r="E4" s="391"/>
      <c r="F4" s="392"/>
      <c r="G4" s="387" t="s">
        <v>754</v>
      </c>
      <c r="H4" s="393" t="s">
        <v>635</v>
      </c>
      <c r="I4" s="393" t="s">
        <v>631</v>
      </c>
      <c r="J4" s="393" t="s">
        <v>631</v>
      </c>
      <c r="K4" s="393" t="s">
        <v>755</v>
      </c>
      <c r="L4" s="387" t="s">
        <v>756</v>
      </c>
      <c r="M4" s="387" t="s">
        <v>757</v>
      </c>
      <c r="N4" s="393" t="s">
        <v>635</v>
      </c>
      <c r="O4" s="407" t="s">
        <v>631</v>
      </c>
      <c r="P4" s="385"/>
    </row>
    <row r="5" spans="1:16">
      <c r="A5" s="400"/>
      <c r="B5" s="388"/>
      <c r="C5" s="388"/>
      <c r="D5" s="387" t="s">
        <v>758</v>
      </c>
      <c r="E5" s="396" t="s">
        <v>759</v>
      </c>
      <c r="F5" s="407" t="s">
        <v>760</v>
      </c>
      <c r="G5" s="388"/>
      <c r="H5" s="394"/>
      <c r="I5" s="394"/>
      <c r="J5" s="394"/>
      <c r="K5" s="394"/>
      <c r="L5" s="388"/>
      <c r="M5" s="388"/>
      <c r="N5" s="394"/>
      <c r="O5" s="408"/>
      <c r="P5" s="385"/>
    </row>
    <row r="6" spans="1:16">
      <c r="A6" s="400"/>
      <c r="B6" s="388"/>
      <c r="C6" s="388"/>
      <c r="D6" s="388"/>
      <c r="E6" s="397"/>
      <c r="F6" s="408"/>
      <c r="G6" s="388"/>
      <c r="H6" s="394"/>
      <c r="I6" s="394"/>
      <c r="J6" s="394"/>
      <c r="K6" s="394"/>
      <c r="L6" s="388"/>
      <c r="M6" s="388"/>
      <c r="N6" s="394"/>
      <c r="O6" s="408"/>
      <c r="P6" s="385"/>
    </row>
    <row r="7" spans="1:16" ht="7.5" customHeight="1" thickBot="1">
      <c r="A7" s="401"/>
      <c r="B7" s="389"/>
      <c r="C7" s="389"/>
      <c r="D7" s="389"/>
      <c r="E7" s="398"/>
      <c r="F7" s="409"/>
      <c r="G7" s="389"/>
      <c r="H7" s="395"/>
      <c r="I7" s="395"/>
      <c r="J7" s="395"/>
      <c r="K7" s="395"/>
      <c r="L7" s="389"/>
      <c r="M7" s="389"/>
      <c r="N7" s="395"/>
      <c r="O7" s="409"/>
      <c r="P7" s="386"/>
    </row>
    <row r="8" spans="1:16" s="123" customFormat="1" ht="15" thickBot="1">
      <c r="A8" s="265">
        <v>1</v>
      </c>
      <c r="B8" s="265">
        <v>2</v>
      </c>
      <c r="C8" s="265">
        <v>3</v>
      </c>
      <c r="D8" s="265">
        <v>4</v>
      </c>
      <c r="E8" s="265">
        <v>5</v>
      </c>
      <c r="F8" s="265">
        <v>6</v>
      </c>
      <c r="G8" s="265">
        <v>7</v>
      </c>
      <c r="H8" s="265">
        <v>8</v>
      </c>
      <c r="I8" s="265">
        <v>9</v>
      </c>
      <c r="J8" s="265">
        <v>10</v>
      </c>
      <c r="K8" s="265">
        <v>11</v>
      </c>
      <c r="L8" s="265">
        <v>12</v>
      </c>
      <c r="M8" s="265">
        <v>13</v>
      </c>
      <c r="N8" s="265">
        <v>14</v>
      </c>
      <c r="O8" s="265">
        <v>15</v>
      </c>
      <c r="P8" s="265">
        <v>16</v>
      </c>
    </row>
    <row r="9" spans="1:16" ht="18" customHeight="1">
      <c r="A9" s="264">
        <v>1</v>
      </c>
      <c r="B9" s="244" t="s">
        <v>802</v>
      </c>
      <c r="C9" s="270" t="s">
        <v>282</v>
      </c>
      <c r="D9" s="270" t="s">
        <v>282</v>
      </c>
      <c r="E9" s="270">
        <v>84</v>
      </c>
      <c r="F9" s="270" t="s">
        <v>282</v>
      </c>
      <c r="G9" s="270" t="s">
        <v>282</v>
      </c>
      <c r="H9" s="270">
        <v>84</v>
      </c>
      <c r="I9" s="270" t="s">
        <v>282</v>
      </c>
      <c r="J9" s="270" t="s">
        <v>282</v>
      </c>
      <c r="K9" s="270" t="s">
        <v>282</v>
      </c>
      <c r="L9" s="270" t="s">
        <v>282</v>
      </c>
      <c r="M9" s="270" t="s">
        <v>282</v>
      </c>
      <c r="N9" s="270">
        <v>84</v>
      </c>
      <c r="O9" s="270" t="s">
        <v>282</v>
      </c>
      <c r="P9" s="271"/>
    </row>
    <row r="10" spans="1:16" ht="18.75" customHeight="1">
      <c r="A10" s="259">
        <v>2</v>
      </c>
      <c r="B10" s="245" t="s">
        <v>803</v>
      </c>
      <c r="C10" s="69" t="s">
        <v>282</v>
      </c>
      <c r="D10" s="69" t="s">
        <v>282</v>
      </c>
      <c r="E10" s="69">
        <v>27</v>
      </c>
      <c r="F10" s="69" t="s">
        <v>282</v>
      </c>
      <c r="G10" s="69" t="s">
        <v>282</v>
      </c>
      <c r="H10" s="69">
        <v>27</v>
      </c>
      <c r="I10" s="69" t="s">
        <v>282</v>
      </c>
      <c r="J10" s="69" t="s">
        <v>282</v>
      </c>
      <c r="K10" s="69" t="s">
        <v>282</v>
      </c>
      <c r="L10" s="69" t="s">
        <v>282</v>
      </c>
      <c r="M10" s="69" t="s">
        <v>282</v>
      </c>
      <c r="N10" s="69">
        <v>27</v>
      </c>
      <c r="O10" s="69" t="s">
        <v>282</v>
      </c>
      <c r="P10" s="272"/>
    </row>
    <row r="11" spans="1:16" ht="15.75" customHeight="1">
      <c r="A11" s="259">
        <v>3</v>
      </c>
      <c r="B11" s="245" t="s">
        <v>804</v>
      </c>
      <c r="C11" s="69" t="s">
        <v>282</v>
      </c>
      <c r="D11" s="69">
        <v>1</v>
      </c>
      <c r="E11" s="69" t="s">
        <v>282</v>
      </c>
      <c r="F11" s="69" t="s">
        <v>282</v>
      </c>
      <c r="G11" s="69" t="s">
        <v>282</v>
      </c>
      <c r="H11" s="69" t="s">
        <v>282</v>
      </c>
      <c r="I11" s="69" t="s">
        <v>282</v>
      </c>
      <c r="J11" s="69" t="s">
        <v>282</v>
      </c>
      <c r="K11" s="69" t="s">
        <v>282</v>
      </c>
      <c r="L11" s="69" t="s">
        <v>282</v>
      </c>
      <c r="M11" s="69" t="s">
        <v>282</v>
      </c>
      <c r="N11" s="69" t="s">
        <v>282</v>
      </c>
      <c r="O11" s="69" t="s">
        <v>282</v>
      </c>
      <c r="P11" s="272"/>
    </row>
    <row r="12" spans="1:16" ht="18" customHeight="1">
      <c r="A12" s="259">
        <v>4</v>
      </c>
      <c r="B12" s="245" t="s">
        <v>805</v>
      </c>
      <c r="C12" s="69" t="s">
        <v>282</v>
      </c>
      <c r="D12" s="69">
        <v>2</v>
      </c>
      <c r="E12" s="69" t="s">
        <v>282</v>
      </c>
      <c r="F12" s="69" t="s">
        <v>282</v>
      </c>
      <c r="G12" s="69" t="s">
        <v>282</v>
      </c>
      <c r="H12" s="69" t="s">
        <v>282</v>
      </c>
      <c r="I12" s="69" t="s">
        <v>282</v>
      </c>
      <c r="J12" s="69" t="s">
        <v>282</v>
      </c>
      <c r="K12" s="69" t="s">
        <v>282</v>
      </c>
      <c r="L12" s="69" t="s">
        <v>282</v>
      </c>
      <c r="M12" s="69" t="s">
        <v>282</v>
      </c>
      <c r="N12" s="69" t="s">
        <v>282</v>
      </c>
      <c r="O12" s="69" t="s">
        <v>282</v>
      </c>
      <c r="P12" s="272"/>
    </row>
    <row r="13" spans="1:16" ht="18" customHeight="1">
      <c r="A13" s="259">
        <v>5</v>
      </c>
      <c r="B13" s="245"/>
      <c r="C13" s="245"/>
      <c r="D13" s="245"/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60"/>
    </row>
    <row r="14" spans="1:16" ht="18" customHeight="1">
      <c r="A14" s="259">
        <v>6</v>
      </c>
      <c r="B14" s="245"/>
      <c r="C14" s="245"/>
      <c r="D14" s="245"/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60"/>
    </row>
    <row r="15" spans="1:16" ht="18" customHeight="1">
      <c r="A15" s="259">
        <v>7</v>
      </c>
      <c r="B15" s="245"/>
      <c r="C15" s="245"/>
      <c r="D15" s="245"/>
      <c r="E15" s="245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60"/>
    </row>
    <row r="16" spans="1:16" ht="18" customHeight="1">
      <c r="A16" s="259">
        <v>8</v>
      </c>
      <c r="B16" s="245"/>
      <c r="C16" s="245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60"/>
    </row>
    <row r="17" spans="1:16" ht="17.25" customHeight="1">
      <c r="A17" s="259">
        <v>9</v>
      </c>
      <c r="B17" s="245"/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60"/>
    </row>
    <row r="18" spans="1:16" ht="15.75" customHeight="1">
      <c r="A18" s="259">
        <v>10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60"/>
    </row>
    <row r="19" spans="1:16" ht="15.75" customHeight="1">
      <c r="A19" s="259">
        <v>11</v>
      </c>
      <c r="B19" s="245"/>
      <c r="C19" s="245"/>
      <c r="D19" s="245"/>
      <c r="E19" s="245"/>
      <c r="F19" s="245"/>
      <c r="G19" s="245"/>
      <c r="H19" s="245"/>
      <c r="I19" s="245"/>
      <c r="J19" s="245"/>
      <c r="K19" s="245"/>
      <c r="L19" s="245"/>
      <c r="M19" s="245"/>
      <c r="N19" s="245"/>
      <c r="O19" s="245"/>
      <c r="P19" s="260"/>
    </row>
    <row r="20" spans="1:16" ht="18.75" customHeight="1" thickBot="1">
      <c r="A20" s="261">
        <v>12</v>
      </c>
      <c r="B20" s="262"/>
      <c r="C20" s="262"/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62"/>
      <c r="O20" s="262"/>
      <c r="P20" s="263"/>
    </row>
    <row r="21" spans="1:16" ht="17.25" customHeight="1">
      <c r="A21" s="256"/>
      <c r="B21" s="256"/>
      <c r="C21" s="289" t="s">
        <v>845</v>
      </c>
      <c r="D21" s="289"/>
      <c r="E21" s="255"/>
      <c r="F21" s="255"/>
      <c r="G21" s="255"/>
      <c r="H21" s="255"/>
      <c r="I21" s="255"/>
      <c r="J21" s="255"/>
      <c r="K21" s="255"/>
      <c r="L21" s="255" t="s">
        <v>849</v>
      </c>
      <c r="M21" s="255"/>
      <c r="N21" s="255"/>
      <c r="O21" s="255"/>
      <c r="P21" s="255"/>
    </row>
    <row r="22" spans="1:16" ht="17.25" customHeight="1">
      <c r="A22" s="256"/>
      <c r="B22" s="256"/>
      <c r="C22" s="288" t="s">
        <v>854</v>
      </c>
      <c r="D22" s="288"/>
      <c r="E22" s="255"/>
      <c r="F22" s="255"/>
      <c r="G22" s="255"/>
      <c r="H22" s="255"/>
      <c r="I22" s="255"/>
      <c r="J22" s="255"/>
      <c r="K22" s="255"/>
      <c r="L22" s="410" t="s">
        <v>850</v>
      </c>
      <c r="M22" s="410"/>
      <c r="N22" s="410"/>
      <c r="O22" s="255"/>
      <c r="P22" s="255"/>
    </row>
    <row r="23" spans="1:16" ht="17.25" customHeight="1">
      <c r="A23" s="256"/>
      <c r="B23" s="256"/>
      <c r="C23" s="288" t="s">
        <v>855</v>
      </c>
      <c r="D23" s="288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</row>
    <row r="24" spans="1:16" ht="18" customHeight="1">
      <c r="A24" s="256"/>
      <c r="B24" s="256"/>
      <c r="C24" s="255"/>
      <c r="D24" s="255"/>
      <c r="E24" s="255"/>
      <c r="F24" s="255"/>
      <c r="G24" s="255"/>
      <c r="H24" s="255"/>
      <c r="I24" s="255"/>
      <c r="J24" s="255"/>
      <c r="K24" s="255"/>
      <c r="L24" s="255"/>
      <c r="M24" s="255"/>
      <c r="N24" s="255"/>
      <c r="O24" s="255"/>
      <c r="P24" s="255"/>
    </row>
    <row r="25" spans="1:16" ht="18" customHeight="1">
      <c r="A25" s="256"/>
      <c r="B25" s="256"/>
      <c r="C25" s="290"/>
      <c r="D25" s="290"/>
      <c r="E25" s="255"/>
      <c r="F25" s="255"/>
      <c r="G25" s="255"/>
      <c r="H25" s="255"/>
      <c r="I25" s="255"/>
      <c r="J25" s="255"/>
      <c r="K25" s="258"/>
      <c r="L25" s="411"/>
      <c r="M25" s="411"/>
      <c r="N25" s="411"/>
      <c r="O25" s="255"/>
      <c r="P25" s="258"/>
    </row>
    <row r="26" spans="1:16" ht="17.25" customHeight="1">
      <c r="A26" s="256"/>
      <c r="B26" s="256"/>
      <c r="C26" s="287" t="s">
        <v>856</v>
      </c>
      <c r="L26" s="253"/>
      <c r="M26" s="287" t="s">
        <v>857</v>
      </c>
      <c r="N26" s="253"/>
    </row>
    <row r="27" spans="1:16" ht="21" customHeight="1">
      <c r="A27" s="347" t="s">
        <v>810</v>
      </c>
      <c r="B27" s="347"/>
      <c r="C27" s="347"/>
      <c r="D27" s="347"/>
      <c r="E27" s="347"/>
      <c r="F27" s="347"/>
      <c r="G27" s="347"/>
      <c r="H27" s="347"/>
      <c r="I27" s="347"/>
      <c r="J27" s="347"/>
      <c r="K27" s="347"/>
      <c r="L27" s="347"/>
      <c r="M27" s="347"/>
      <c r="N27" s="347"/>
      <c r="O27" s="347"/>
    </row>
    <row r="28" spans="1:16" ht="17.25" customHeight="1" thickBot="1">
      <c r="C28" s="253"/>
      <c r="D28" s="253"/>
      <c r="E28" s="253"/>
      <c r="F28" s="253"/>
      <c r="G28" s="253"/>
      <c r="H28" s="253"/>
      <c r="I28" s="253"/>
      <c r="J28" s="253"/>
      <c r="K28" s="253"/>
      <c r="L28" s="253"/>
      <c r="M28" s="253"/>
      <c r="N28" s="253"/>
      <c r="O28" s="253"/>
    </row>
    <row r="29" spans="1:16" ht="79.5" customHeight="1" thickBot="1">
      <c r="A29" s="399" t="s">
        <v>745</v>
      </c>
      <c r="B29" s="387" t="s">
        <v>746</v>
      </c>
      <c r="C29" s="402" t="s">
        <v>747</v>
      </c>
      <c r="D29" s="403"/>
      <c r="E29" s="403"/>
      <c r="F29" s="403"/>
      <c r="G29" s="404"/>
      <c r="H29" s="405" t="s">
        <v>748</v>
      </c>
      <c r="I29" s="406"/>
      <c r="J29" s="379" t="s">
        <v>749</v>
      </c>
      <c r="K29" s="380"/>
      <c r="L29" s="380"/>
      <c r="M29" s="381"/>
      <c r="N29" s="382" t="s">
        <v>750</v>
      </c>
      <c r="O29" s="383"/>
      <c r="P29" s="384" t="s">
        <v>751</v>
      </c>
    </row>
    <row r="30" spans="1:16" ht="18.75" customHeight="1" thickBot="1">
      <c r="A30" s="400"/>
      <c r="B30" s="388"/>
      <c r="C30" s="387" t="s">
        <v>752</v>
      </c>
      <c r="D30" s="390" t="s">
        <v>753</v>
      </c>
      <c r="E30" s="391"/>
      <c r="F30" s="392"/>
      <c r="G30" s="387" t="s">
        <v>754</v>
      </c>
      <c r="H30" s="393" t="s">
        <v>635</v>
      </c>
      <c r="I30" s="393" t="s">
        <v>631</v>
      </c>
      <c r="J30" s="393" t="s">
        <v>631</v>
      </c>
      <c r="K30" s="393" t="s">
        <v>755</v>
      </c>
      <c r="L30" s="387" t="s">
        <v>756</v>
      </c>
      <c r="M30" s="387" t="s">
        <v>757</v>
      </c>
      <c r="N30" s="393" t="s">
        <v>635</v>
      </c>
      <c r="O30" s="407" t="s">
        <v>631</v>
      </c>
      <c r="P30" s="385"/>
    </row>
    <row r="31" spans="1:16" ht="19.5" customHeight="1">
      <c r="A31" s="400"/>
      <c r="B31" s="388"/>
      <c r="C31" s="388"/>
      <c r="D31" s="387" t="s">
        <v>758</v>
      </c>
      <c r="E31" s="396" t="s">
        <v>759</v>
      </c>
      <c r="F31" s="407" t="s">
        <v>760</v>
      </c>
      <c r="G31" s="388"/>
      <c r="H31" s="394"/>
      <c r="I31" s="394"/>
      <c r="J31" s="394"/>
      <c r="K31" s="394"/>
      <c r="L31" s="388"/>
      <c r="M31" s="388"/>
      <c r="N31" s="394"/>
      <c r="O31" s="408"/>
      <c r="P31" s="385"/>
    </row>
    <row r="32" spans="1:16" ht="17.25" customHeight="1">
      <c r="A32" s="400"/>
      <c r="B32" s="388"/>
      <c r="C32" s="388"/>
      <c r="D32" s="388"/>
      <c r="E32" s="397"/>
      <c r="F32" s="408"/>
      <c r="G32" s="388"/>
      <c r="H32" s="394"/>
      <c r="I32" s="394"/>
      <c r="J32" s="394"/>
      <c r="K32" s="394"/>
      <c r="L32" s="388"/>
      <c r="M32" s="388"/>
      <c r="N32" s="394"/>
      <c r="O32" s="408"/>
      <c r="P32" s="385"/>
    </row>
    <row r="33" spans="1:17" ht="17.25" customHeight="1" thickBot="1">
      <c r="A33" s="401"/>
      <c r="B33" s="389"/>
      <c r="C33" s="389"/>
      <c r="D33" s="389"/>
      <c r="E33" s="398"/>
      <c r="F33" s="409"/>
      <c r="G33" s="389"/>
      <c r="H33" s="395"/>
      <c r="I33" s="395"/>
      <c r="J33" s="395"/>
      <c r="K33" s="395"/>
      <c r="L33" s="389"/>
      <c r="M33" s="389"/>
      <c r="N33" s="395"/>
      <c r="O33" s="409"/>
      <c r="P33" s="386"/>
    </row>
    <row r="34" spans="1:17" ht="17.25" customHeight="1" thickBot="1">
      <c r="A34" s="265">
        <v>1</v>
      </c>
      <c r="B34" s="265">
        <v>2</v>
      </c>
      <c r="C34" s="265">
        <v>3</v>
      </c>
      <c r="D34" s="265">
        <v>4</v>
      </c>
      <c r="E34" s="265">
        <v>5</v>
      </c>
      <c r="F34" s="265">
        <v>6</v>
      </c>
      <c r="G34" s="265">
        <v>7</v>
      </c>
      <c r="H34" s="265">
        <v>8</v>
      </c>
      <c r="I34" s="265">
        <v>9</v>
      </c>
      <c r="J34" s="265">
        <v>10</v>
      </c>
      <c r="K34" s="265">
        <v>11</v>
      </c>
      <c r="L34" s="265">
        <v>12</v>
      </c>
      <c r="M34" s="265">
        <v>13</v>
      </c>
      <c r="N34" s="265">
        <v>14</v>
      </c>
      <c r="O34" s="265">
        <v>15</v>
      </c>
      <c r="P34" s="265">
        <v>16</v>
      </c>
      <c r="Q34" s="123"/>
    </row>
    <row r="35" spans="1:17">
      <c r="A35" s="264">
        <v>1</v>
      </c>
      <c r="B35" s="244" t="s">
        <v>811</v>
      </c>
      <c r="C35" s="270" t="s">
        <v>282</v>
      </c>
      <c r="D35" s="270">
        <v>1</v>
      </c>
      <c r="E35" s="270" t="s">
        <v>282</v>
      </c>
      <c r="F35" s="270" t="s">
        <v>282</v>
      </c>
      <c r="G35" s="270" t="s">
        <v>282</v>
      </c>
      <c r="H35" s="270">
        <v>1</v>
      </c>
      <c r="I35" s="270" t="s">
        <v>282</v>
      </c>
      <c r="J35" s="270" t="s">
        <v>282</v>
      </c>
      <c r="K35" s="270" t="s">
        <v>282</v>
      </c>
      <c r="L35" s="270" t="s">
        <v>282</v>
      </c>
      <c r="M35" s="270" t="s">
        <v>282</v>
      </c>
      <c r="N35" s="270">
        <v>1</v>
      </c>
      <c r="O35" s="270" t="s">
        <v>282</v>
      </c>
      <c r="P35" s="271"/>
    </row>
    <row r="36" spans="1:17">
      <c r="A36" s="259">
        <v>2</v>
      </c>
      <c r="B36" s="245" t="s">
        <v>804</v>
      </c>
      <c r="C36" s="69" t="s">
        <v>282</v>
      </c>
      <c r="D36" s="69">
        <v>1</v>
      </c>
      <c r="E36" s="69" t="s">
        <v>282</v>
      </c>
      <c r="F36" s="69" t="s">
        <v>282</v>
      </c>
      <c r="G36" s="69" t="s">
        <v>282</v>
      </c>
      <c r="H36" s="69">
        <v>1</v>
      </c>
      <c r="I36" s="69" t="s">
        <v>282</v>
      </c>
      <c r="J36" s="69" t="s">
        <v>282</v>
      </c>
      <c r="K36" s="69" t="s">
        <v>282</v>
      </c>
      <c r="L36" s="69" t="s">
        <v>282</v>
      </c>
      <c r="M36" s="69" t="s">
        <v>282</v>
      </c>
      <c r="N36" s="69">
        <v>1</v>
      </c>
      <c r="O36" s="69" t="s">
        <v>282</v>
      </c>
      <c r="P36" s="272"/>
    </row>
    <row r="37" spans="1:17">
      <c r="A37" s="259">
        <v>3</v>
      </c>
      <c r="B37" s="245" t="s">
        <v>812</v>
      </c>
      <c r="C37" s="69" t="s">
        <v>282</v>
      </c>
      <c r="D37" s="69" t="s">
        <v>282</v>
      </c>
      <c r="E37" s="69">
        <v>1</v>
      </c>
      <c r="F37" s="69" t="s">
        <v>282</v>
      </c>
      <c r="G37" s="69" t="s">
        <v>282</v>
      </c>
      <c r="H37" s="69">
        <v>1</v>
      </c>
      <c r="I37" s="69" t="s">
        <v>282</v>
      </c>
      <c r="J37" s="69" t="s">
        <v>282</v>
      </c>
      <c r="K37" s="69" t="s">
        <v>282</v>
      </c>
      <c r="L37" s="69" t="s">
        <v>282</v>
      </c>
      <c r="M37" s="69" t="s">
        <v>282</v>
      </c>
      <c r="N37" s="69">
        <v>1</v>
      </c>
      <c r="O37" s="69" t="s">
        <v>282</v>
      </c>
      <c r="P37" s="272"/>
    </row>
    <row r="38" spans="1:17">
      <c r="A38" s="259">
        <v>4</v>
      </c>
      <c r="B38" s="245" t="s">
        <v>813</v>
      </c>
      <c r="C38" s="69" t="s">
        <v>282</v>
      </c>
      <c r="D38" s="69" t="s">
        <v>282</v>
      </c>
      <c r="E38" s="69">
        <v>1</v>
      </c>
      <c r="F38" s="69" t="s">
        <v>282</v>
      </c>
      <c r="G38" s="69" t="s">
        <v>282</v>
      </c>
      <c r="H38" s="69">
        <v>1</v>
      </c>
      <c r="I38" s="69" t="s">
        <v>282</v>
      </c>
      <c r="J38" s="69" t="s">
        <v>282</v>
      </c>
      <c r="K38" s="69" t="s">
        <v>282</v>
      </c>
      <c r="L38" s="69" t="s">
        <v>282</v>
      </c>
      <c r="M38" s="69" t="s">
        <v>282</v>
      </c>
      <c r="N38" s="69">
        <v>1</v>
      </c>
      <c r="O38" s="69" t="s">
        <v>282</v>
      </c>
      <c r="P38" s="272"/>
    </row>
    <row r="39" spans="1:17">
      <c r="A39" s="259">
        <v>5</v>
      </c>
      <c r="B39" s="245" t="s">
        <v>814</v>
      </c>
      <c r="C39" s="69" t="s">
        <v>282</v>
      </c>
      <c r="D39" s="69" t="s">
        <v>282</v>
      </c>
      <c r="E39" s="69">
        <v>1</v>
      </c>
      <c r="F39" s="69" t="s">
        <v>282</v>
      </c>
      <c r="G39" s="69" t="s">
        <v>282</v>
      </c>
      <c r="H39" s="69">
        <v>1</v>
      </c>
      <c r="I39" s="69" t="s">
        <v>282</v>
      </c>
      <c r="J39" s="69" t="s">
        <v>282</v>
      </c>
      <c r="K39" s="69" t="s">
        <v>282</v>
      </c>
      <c r="L39" s="69" t="s">
        <v>282</v>
      </c>
      <c r="M39" s="69" t="s">
        <v>282</v>
      </c>
      <c r="N39" s="69">
        <v>1</v>
      </c>
      <c r="O39" s="69" t="s">
        <v>282</v>
      </c>
      <c r="P39" s="260"/>
    </row>
    <row r="40" spans="1:17">
      <c r="A40" s="259">
        <v>6</v>
      </c>
      <c r="B40" s="245" t="s">
        <v>815</v>
      </c>
      <c r="C40" s="69" t="s">
        <v>282</v>
      </c>
      <c r="D40" s="69">
        <v>10</v>
      </c>
      <c r="E40" s="69" t="s">
        <v>282</v>
      </c>
      <c r="F40" s="69" t="s">
        <v>282</v>
      </c>
      <c r="G40" s="69" t="s">
        <v>282</v>
      </c>
      <c r="H40" s="69">
        <v>10</v>
      </c>
      <c r="I40" s="69" t="s">
        <v>282</v>
      </c>
      <c r="J40" s="69" t="s">
        <v>282</v>
      </c>
      <c r="K40" s="69" t="s">
        <v>282</v>
      </c>
      <c r="L40" s="69" t="s">
        <v>282</v>
      </c>
      <c r="M40" s="69" t="s">
        <v>282</v>
      </c>
      <c r="N40" s="69">
        <v>10</v>
      </c>
      <c r="O40" s="69" t="s">
        <v>282</v>
      </c>
      <c r="P40" s="260"/>
    </row>
    <row r="41" spans="1:17">
      <c r="A41" s="259">
        <v>7</v>
      </c>
      <c r="B41" s="245" t="s">
        <v>816</v>
      </c>
      <c r="C41" s="69" t="s">
        <v>282</v>
      </c>
      <c r="D41" s="69">
        <v>1</v>
      </c>
      <c r="E41" s="69" t="s">
        <v>282</v>
      </c>
      <c r="F41" s="69" t="s">
        <v>282</v>
      </c>
      <c r="G41" s="69" t="s">
        <v>282</v>
      </c>
      <c r="H41" s="69">
        <v>1</v>
      </c>
      <c r="I41" s="69" t="s">
        <v>282</v>
      </c>
      <c r="J41" s="69" t="s">
        <v>282</v>
      </c>
      <c r="K41" s="69" t="s">
        <v>282</v>
      </c>
      <c r="L41" s="69" t="s">
        <v>282</v>
      </c>
      <c r="M41" s="69" t="s">
        <v>282</v>
      </c>
      <c r="N41" s="69">
        <v>1</v>
      </c>
      <c r="O41" s="69" t="s">
        <v>282</v>
      </c>
      <c r="P41" s="260"/>
    </row>
    <row r="42" spans="1:17">
      <c r="A42" s="259">
        <v>8</v>
      </c>
      <c r="B42" s="245" t="s">
        <v>817</v>
      </c>
      <c r="C42" s="69" t="s">
        <v>282</v>
      </c>
      <c r="D42" s="69">
        <v>1</v>
      </c>
      <c r="E42" s="69" t="s">
        <v>282</v>
      </c>
      <c r="F42" s="69" t="s">
        <v>282</v>
      </c>
      <c r="G42" s="69" t="s">
        <v>282</v>
      </c>
      <c r="H42" s="69">
        <v>1</v>
      </c>
      <c r="I42" s="69" t="s">
        <v>282</v>
      </c>
      <c r="J42" s="69" t="s">
        <v>282</v>
      </c>
      <c r="K42" s="69" t="s">
        <v>282</v>
      </c>
      <c r="L42" s="69" t="s">
        <v>282</v>
      </c>
      <c r="M42" s="69" t="s">
        <v>282</v>
      </c>
      <c r="N42" s="69">
        <v>1</v>
      </c>
      <c r="O42" s="69" t="s">
        <v>282</v>
      </c>
      <c r="P42" s="260"/>
    </row>
    <row r="43" spans="1:17">
      <c r="A43" s="259">
        <v>9</v>
      </c>
      <c r="B43" s="245" t="s">
        <v>818</v>
      </c>
      <c r="C43" s="69" t="s">
        <v>282</v>
      </c>
      <c r="D43" s="69">
        <v>1</v>
      </c>
      <c r="E43" s="69" t="s">
        <v>282</v>
      </c>
      <c r="F43" s="69" t="s">
        <v>282</v>
      </c>
      <c r="G43" s="69" t="s">
        <v>282</v>
      </c>
      <c r="H43" s="69">
        <v>1</v>
      </c>
      <c r="I43" s="69" t="s">
        <v>282</v>
      </c>
      <c r="J43" s="69" t="s">
        <v>282</v>
      </c>
      <c r="K43" s="69" t="s">
        <v>282</v>
      </c>
      <c r="L43" s="69" t="s">
        <v>282</v>
      </c>
      <c r="M43" s="69" t="s">
        <v>282</v>
      </c>
      <c r="N43" s="69">
        <v>1</v>
      </c>
      <c r="O43" s="69" t="s">
        <v>282</v>
      </c>
      <c r="P43" s="260"/>
    </row>
    <row r="44" spans="1:17">
      <c r="A44" s="259">
        <v>10</v>
      </c>
      <c r="B44" s="245" t="s">
        <v>819</v>
      </c>
      <c r="C44" s="69" t="s">
        <v>282</v>
      </c>
      <c r="D44" s="69">
        <v>1</v>
      </c>
      <c r="E44" s="69" t="s">
        <v>282</v>
      </c>
      <c r="F44" s="69" t="s">
        <v>282</v>
      </c>
      <c r="G44" s="69" t="s">
        <v>282</v>
      </c>
      <c r="H44" s="69">
        <v>1</v>
      </c>
      <c r="I44" s="69" t="s">
        <v>282</v>
      </c>
      <c r="J44" s="69" t="s">
        <v>282</v>
      </c>
      <c r="K44" s="69" t="s">
        <v>282</v>
      </c>
      <c r="L44" s="69" t="s">
        <v>282</v>
      </c>
      <c r="M44" s="69" t="s">
        <v>282</v>
      </c>
      <c r="N44" s="69">
        <v>1</v>
      </c>
      <c r="O44" s="69" t="s">
        <v>282</v>
      </c>
      <c r="P44" s="260"/>
    </row>
    <row r="45" spans="1:17">
      <c r="A45" s="259">
        <v>11</v>
      </c>
      <c r="B45" s="245" t="s">
        <v>820</v>
      </c>
      <c r="C45" s="69" t="s">
        <v>282</v>
      </c>
      <c r="D45" s="69">
        <v>1</v>
      </c>
      <c r="E45" s="69" t="s">
        <v>282</v>
      </c>
      <c r="F45" s="69" t="s">
        <v>282</v>
      </c>
      <c r="G45" s="69" t="s">
        <v>282</v>
      </c>
      <c r="H45" s="69">
        <v>1</v>
      </c>
      <c r="I45" s="69" t="s">
        <v>282</v>
      </c>
      <c r="J45" s="69" t="s">
        <v>282</v>
      </c>
      <c r="K45" s="69" t="s">
        <v>282</v>
      </c>
      <c r="L45" s="69" t="s">
        <v>282</v>
      </c>
      <c r="M45" s="69" t="s">
        <v>282</v>
      </c>
      <c r="N45" s="69">
        <v>1</v>
      </c>
      <c r="O45" s="69" t="s">
        <v>282</v>
      </c>
      <c r="P45" s="260"/>
    </row>
    <row r="46" spans="1:17" ht="15" thickBot="1">
      <c r="A46" s="261">
        <v>12</v>
      </c>
      <c r="B46" s="262"/>
      <c r="C46" s="262"/>
      <c r="D46" s="262"/>
      <c r="E46" s="262"/>
      <c r="F46" s="262"/>
      <c r="G46" s="262"/>
      <c r="H46" s="262"/>
      <c r="I46" s="262"/>
      <c r="J46" s="262"/>
      <c r="K46" s="262"/>
      <c r="L46" s="262"/>
      <c r="M46" s="262"/>
      <c r="N46" s="262"/>
      <c r="O46" s="262"/>
      <c r="P46" s="263"/>
    </row>
    <row r="47" spans="1:17">
      <c r="A47" s="256"/>
      <c r="B47" s="289"/>
      <c r="C47" s="289" t="s">
        <v>858</v>
      </c>
      <c r="D47" s="288"/>
      <c r="E47" s="255"/>
      <c r="F47" s="255"/>
      <c r="G47" s="255"/>
      <c r="H47" s="255"/>
      <c r="I47" s="255"/>
      <c r="J47" s="255"/>
      <c r="K47" s="255"/>
      <c r="L47" s="255" t="s">
        <v>849</v>
      </c>
      <c r="M47" s="255"/>
      <c r="N47" s="255"/>
      <c r="O47" s="255"/>
      <c r="P47" s="255"/>
    </row>
    <row r="48" spans="1:17">
      <c r="A48" s="256"/>
      <c r="B48" s="288"/>
      <c r="C48" s="288" t="s">
        <v>859</v>
      </c>
      <c r="D48" s="255"/>
      <c r="E48" s="255"/>
      <c r="F48" s="255"/>
      <c r="G48" s="255"/>
      <c r="H48" s="255"/>
      <c r="I48" s="255"/>
      <c r="J48" s="255"/>
      <c r="K48" s="255"/>
      <c r="L48" s="410" t="s">
        <v>850</v>
      </c>
      <c r="M48" s="410"/>
      <c r="N48" s="410"/>
      <c r="O48" s="255"/>
      <c r="P48" s="255"/>
    </row>
    <row r="49" spans="1:16">
      <c r="A49" s="256"/>
      <c r="B49" s="288"/>
      <c r="C49" s="288"/>
      <c r="D49" s="255"/>
      <c r="E49" s="255"/>
      <c r="F49" s="255"/>
      <c r="G49" s="255"/>
      <c r="H49" s="255"/>
      <c r="I49" s="255"/>
      <c r="J49" s="255"/>
      <c r="K49" s="255"/>
      <c r="L49" s="255"/>
      <c r="M49" s="255"/>
      <c r="N49" s="255"/>
      <c r="O49" s="255"/>
      <c r="P49" s="255"/>
    </row>
    <row r="50" spans="1:16">
      <c r="A50" s="256"/>
      <c r="B50" s="288"/>
      <c r="C50" s="288"/>
      <c r="D50" s="255"/>
      <c r="E50" s="255"/>
      <c r="F50" s="255"/>
      <c r="G50" s="255"/>
      <c r="H50" s="255"/>
      <c r="I50" s="255"/>
      <c r="J50" s="255"/>
      <c r="K50" s="255"/>
      <c r="L50" s="255"/>
      <c r="M50" s="255"/>
      <c r="N50" s="255"/>
      <c r="O50" s="255"/>
      <c r="P50" s="255"/>
    </row>
    <row r="51" spans="1:16">
      <c r="A51" s="256"/>
      <c r="B51" s="411"/>
      <c r="C51" s="411"/>
      <c r="D51" s="273"/>
      <c r="E51" s="255"/>
      <c r="F51" s="255"/>
      <c r="G51" s="255"/>
      <c r="H51" s="255"/>
      <c r="I51" s="255"/>
      <c r="J51" s="255"/>
      <c r="K51" s="258"/>
      <c r="L51" s="411"/>
      <c r="M51" s="411"/>
      <c r="N51" s="411"/>
      <c r="O51" s="255"/>
      <c r="P51" s="258"/>
    </row>
    <row r="52" spans="1:16">
      <c r="A52" s="256"/>
      <c r="B52" s="290"/>
      <c r="C52" s="290"/>
      <c r="D52" s="273"/>
      <c r="E52" s="255"/>
      <c r="F52" s="255"/>
      <c r="G52" s="255"/>
      <c r="H52" s="255"/>
      <c r="I52" s="255"/>
      <c r="J52" s="255"/>
      <c r="K52" s="258"/>
      <c r="L52" s="276"/>
      <c r="M52" s="290"/>
      <c r="N52" s="276"/>
      <c r="O52" s="255"/>
      <c r="P52" s="258"/>
    </row>
    <row r="53" spans="1:16">
      <c r="A53" s="256"/>
      <c r="B53" s="290"/>
      <c r="C53" s="290" t="s">
        <v>821</v>
      </c>
      <c r="D53" s="273"/>
      <c r="E53" s="255"/>
      <c r="F53" s="255"/>
      <c r="G53" s="255"/>
      <c r="H53" s="255"/>
      <c r="I53" s="255"/>
      <c r="J53" s="255"/>
      <c r="K53" s="258"/>
      <c r="L53" s="276"/>
      <c r="M53" s="290" t="s">
        <v>853</v>
      </c>
      <c r="N53" s="276"/>
      <c r="O53" s="255"/>
      <c r="P53" s="258"/>
    </row>
    <row r="54" spans="1:16">
      <c r="A54" s="256"/>
      <c r="B54" s="276"/>
      <c r="C54" s="276"/>
      <c r="D54" s="273"/>
      <c r="E54" s="255"/>
      <c r="F54" s="255"/>
      <c r="G54" s="255"/>
      <c r="H54" s="255"/>
      <c r="I54" s="255"/>
      <c r="J54" s="255"/>
      <c r="K54" s="258"/>
      <c r="L54" s="276"/>
      <c r="M54" s="276"/>
      <c r="N54" s="276"/>
      <c r="O54" s="255"/>
      <c r="P54" s="258"/>
    </row>
    <row r="55" spans="1:16">
      <c r="A55" s="256"/>
      <c r="B55" s="276"/>
      <c r="C55" s="276"/>
      <c r="D55" s="273"/>
      <c r="E55" s="255"/>
      <c r="F55" s="255"/>
      <c r="G55" s="255"/>
      <c r="H55" s="255"/>
      <c r="I55" s="255"/>
      <c r="J55" s="255"/>
      <c r="K55" s="258"/>
      <c r="L55" s="276"/>
      <c r="M55" s="276"/>
      <c r="N55" s="276"/>
      <c r="O55" s="255"/>
      <c r="P55" s="258"/>
    </row>
    <row r="56" spans="1:16" ht="23.4">
      <c r="A56" s="347" t="s">
        <v>872</v>
      </c>
      <c r="B56" s="347"/>
      <c r="C56" s="347"/>
      <c r="D56" s="347"/>
      <c r="E56" s="347"/>
      <c r="F56" s="347"/>
      <c r="G56" s="347"/>
      <c r="H56" s="347"/>
      <c r="I56" s="347"/>
      <c r="J56" s="347"/>
      <c r="K56" s="347"/>
      <c r="L56" s="347"/>
      <c r="M56" s="347"/>
      <c r="N56" s="347"/>
      <c r="O56" s="347"/>
    </row>
    <row r="57" spans="1:16" ht="15" thickBot="1">
      <c r="C57" s="253"/>
      <c r="D57" s="253"/>
      <c r="E57" s="253"/>
      <c r="F57" s="253"/>
      <c r="G57" s="253"/>
      <c r="H57" s="253"/>
      <c r="I57" s="253"/>
      <c r="J57" s="253"/>
      <c r="K57" s="253"/>
      <c r="L57" s="253"/>
      <c r="M57" s="253"/>
      <c r="N57" s="253"/>
      <c r="O57" s="253"/>
    </row>
    <row r="58" spans="1:16" ht="80.25" customHeight="1" thickBot="1">
      <c r="A58" s="399" t="s">
        <v>745</v>
      </c>
      <c r="B58" s="387" t="s">
        <v>746</v>
      </c>
      <c r="C58" s="402" t="s">
        <v>747</v>
      </c>
      <c r="D58" s="403"/>
      <c r="E58" s="403"/>
      <c r="F58" s="403"/>
      <c r="G58" s="404"/>
      <c r="H58" s="405" t="s">
        <v>748</v>
      </c>
      <c r="I58" s="406"/>
      <c r="J58" s="379" t="s">
        <v>749</v>
      </c>
      <c r="K58" s="380"/>
      <c r="L58" s="380"/>
      <c r="M58" s="381"/>
      <c r="N58" s="382" t="s">
        <v>750</v>
      </c>
      <c r="O58" s="383"/>
      <c r="P58" s="384" t="s">
        <v>751</v>
      </c>
    </row>
    <row r="59" spans="1:16" ht="16.2" thickBot="1">
      <c r="A59" s="400"/>
      <c r="B59" s="388"/>
      <c r="C59" s="387" t="s">
        <v>752</v>
      </c>
      <c r="D59" s="390" t="s">
        <v>753</v>
      </c>
      <c r="E59" s="391"/>
      <c r="F59" s="392"/>
      <c r="G59" s="387" t="s">
        <v>754</v>
      </c>
      <c r="H59" s="393" t="s">
        <v>635</v>
      </c>
      <c r="I59" s="393" t="s">
        <v>631</v>
      </c>
      <c r="J59" s="393" t="s">
        <v>631</v>
      </c>
      <c r="K59" s="393" t="s">
        <v>755</v>
      </c>
      <c r="L59" s="387" t="s">
        <v>756</v>
      </c>
      <c r="M59" s="387" t="s">
        <v>757</v>
      </c>
      <c r="N59" s="393" t="s">
        <v>635</v>
      </c>
      <c r="O59" s="407" t="s">
        <v>631</v>
      </c>
      <c r="P59" s="385"/>
    </row>
    <row r="60" spans="1:16">
      <c r="A60" s="400"/>
      <c r="B60" s="388"/>
      <c r="C60" s="388"/>
      <c r="D60" s="387" t="s">
        <v>758</v>
      </c>
      <c r="E60" s="396" t="s">
        <v>759</v>
      </c>
      <c r="F60" s="407" t="s">
        <v>760</v>
      </c>
      <c r="G60" s="388"/>
      <c r="H60" s="394"/>
      <c r="I60" s="394"/>
      <c r="J60" s="394"/>
      <c r="K60" s="394"/>
      <c r="L60" s="388"/>
      <c r="M60" s="388"/>
      <c r="N60" s="394"/>
      <c r="O60" s="408"/>
      <c r="P60" s="385"/>
    </row>
    <row r="61" spans="1:16" ht="21.75" customHeight="1">
      <c r="A61" s="400"/>
      <c r="B61" s="388"/>
      <c r="C61" s="388"/>
      <c r="D61" s="388"/>
      <c r="E61" s="397"/>
      <c r="F61" s="408"/>
      <c r="G61" s="388"/>
      <c r="H61" s="394"/>
      <c r="I61" s="394"/>
      <c r="J61" s="394"/>
      <c r="K61" s="394"/>
      <c r="L61" s="388"/>
      <c r="M61" s="388"/>
      <c r="N61" s="394"/>
      <c r="O61" s="408"/>
      <c r="P61" s="385"/>
    </row>
    <row r="62" spans="1:16" ht="9" customHeight="1" thickBot="1">
      <c r="A62" s="401"/>
      <c r="B62" s="389"/>
      <c r="C62" s="389"/>
      <c r="D62" s="389"/>
      <c r="E62" s="398"/>
      <c r="F62" s="409"/>
      <c r="G62" s="389"/>
      <c r="H62" s="395"/>
      <c r="I62" s="395"/>
      <c r="J62" s="395"/>
      <c r="K62" s="395"/>
      <c r="L62" s="389"/>
      <c r="M62" s="389"/>
      <c r="N62" s="395"/>
      <c r="O62" s="409"/>
      <c r="P62" s="386"/>
    </row>
    <row r="63" spans="1:16" ht="15" thickBot="1">
      <c r="A63" s="265">
        <v>1</v>
      </c>
      <c r="B63" s="265">
        <v>2</v>
      </c>
      <c r="C63" s="265">
        <v>3</v>
      </c>
      <c r="D63" s="265">
        <v>4</v>
      </c>
      <c r="E63" s="265">
        <v>5</v>
      </c>
      <c r="F63" s="265">
        <v>6</v>
      </c>
      <c r="G63" s="265">
        <v>7</v>
      </c>
      <c r="H63" s="265">
        <v>8</v>
      </c>
      <c r="I63" s="265">
        <v>9</v>
      </c>
      <c r="J63" s="265">
        <v>10</v>
      </c>
      <c r="K63" s="265">
        <v>11</v>
      </c>
      <c r="L63" s="265">
        <v>12</v>
      </c>
      <c r="M63" s="265">
        <v>13</v>
      </c>
      <c r="N63" s="265">
        <v>14</v>
      </c>
      <c r="O63" s="265">
        <v>15</v>
      </c>
      <c r="P63" s="265">
        <v>16</v>
      </c>
    </row>
    <row r="64" spans="1:16">
      <c r="A64" s="264">
        <v>1</v>
      </c>
      <c r="B64" s="244" t="s">
        <v>804</v>
      </c>
      <c r="C64" s="270" t="s">
        <v>282</v>
      </c>
      <c r="D64" s="270">
        <v>1</v>
      </c>
      <c r="E64" s="270" t="s">
        <v>282</v>
      </c>
      <c r="F64" s="270" t="s">
        <v>282</v>
      </c>
      <c r="G64" s="270" t="s">
        <v>282</v>
      </c>
      <c r="H64" s="270">
        <v>1</v>
      </c>
      <c r="I64" s="270" t="s">
        <v>282</v>
      </c>
      <c r="J64" s="270" t="s">
        <v>282</v>
      </c>
      <c r="K64" s="270" t="s">
        <v>282</v>
      </c>
      <c r="L64" s="270" t="s">
        <v>282</v>
      </c>
      <c r="M64" s="270" t="s">
        <v>282</v>
      </c>
      <c r="N64" s="270">
        <v>1</v>
      </c>
      <c r="O64" s="270" t="s">
        <v>282</v>
      </c>
      <c r="P64" s="271"/>
    </row>
    <row r="65" spans="1:16">
      <c r="A65" s="259">
        <v>2</v>
      </c>
      <c r="B65" s="245" t="s">
        <v>824</v>
      </c>
      <c r="C65" s="270" t="s">
        <v>282</v>
      </c>
      <c r="D65" s="69">
        <v>1</v>
      </c>
      <c r="E65" s="270" t="s">
        <v>282</v>
      </c>
      <c r="F65" s="270" t="s">
        <v>282</v>
      </c>
      <c r="G65" s="270" t="s">
        <v>282</v>
      </c>
      <c r="H65" s="69">
        <v>1</v>
      </c>
      <c r="I65" s="270" t="s">
        <v>282</v>
      </c>
      <c r="J65" s="270" t="s">
        <v>282</v>
      </c>
      <c r="K65" s="270" t="s">
        <v>282</v>
      </c>
      <c r="L65" s="270" t="s">
        <v>282</v>
      </c>
      <c r="M65" s="270" t="s">
        <v>282</v>
      </c>
      <c r="N65" s="69">
        <v>1</v>
      </c>
      <c r="O65" s="270" t="s">
        <v>282</v>
      </c>
      <c r="P65" s="272"/>
    </row>
    <row r="66" spans="1:16">
      <c r="A66" s="259">
        <v>3</v>
      </c>
      <c r="B66" s="245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272"/>
    </row>
    <row r="67" spans="1:16">
      <c r="A67" s="259">
        <v>4</v>
      </c>
      <c r="B67" s="245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272"/>
    </row>
    <row r="68" spans="1:16">
      <c r="A68" s="259">
        <v>5</v>
      </c>
      <c r="B68" s="245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260"/>
    </row>
    <row r="69" spans="1:16">
      <c r="A69" s="259">
        <v>6</v>
      </c>
      <c r="B69" s="245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260"/>
    </row>
    <row r="70" spans="1:16">
      <c r="A70" s="259">
        <v>7</v>
      </c>
      <c r="B70" s="245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260"/>
    </row>
    <row r="71" spans="1:16">
      <c r="A71" s="259">
        <v>8</v>
      </c>
      <c r="B71" s="245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260"/>
    </row>
    <row r="72" spans="1:16">
      <c r="A72" s="259">
        <v>9</v>
      </c>
      <c r="B72" s="245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260"/>
    </row>
    <row r="73" spans="1:16">
      <c r="A73" s="259">
        <v>10</v>
      </c>
      <c r="B73" s="245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260"/>
    </row>
    <row r="74" spans="1:16">
      <c r="A74" s="259">
        <v>11</v>
      </c>
      <c r="B74" s="245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260"/>
    </row>
    <row r="75" spans="1:16" ht="15" thickBot="1">
      <c r="A75" s="261">
        <v>12</v>
      </c>
      <c r="B75" s="262"/>
      <c r="C75" s="262"/>
      <c r="D75" s="262"/>
      <c r="E75" s="262"/>
      <c r="F75" s="262"/>
      <c r="G75" s="262"/>
      <c r="H75" s="262"/>
      <c r="I75" s="262"/>
      <c r="J75" s="262"/>
      <c r="K75" s="262"/>
      <c r="L75" s="262"/>
      <c r="M75" s="262"/>
      <c r="N75" s="262"/>
      <c r="O75" s="262"/>
      <c r="P75" s="263"/>
    </row>
    <row r="76" spans="1:16">
      <c r="A76" s="256"/>
      <c r="B76" s="413" t="s">
        <v>860</v>
      </c>
      <c r="C76" s="413"/>
      <c r="D76" s="413"/>
      <c r="E76" s="255"/>
      <c r="F76" s="255"/>
      <c r="G76" s="255"/>
      <c r="H76" s="255"/>
      <c r="I76" s="255"/>
      <c r="J76" s="255"/>
      <c r="K76" s="255"/>
      <c r="L76" s="255" t="s">
        <v>849</v>
      </c>
      <c r="M76" s="255"/>
      <c r="N76" s="255"/>
      <c r="O76" s="255"/>
      <c r="P76" s="255"/>
    </row>
    <row r="77" spans="1:16">
      <c r="A77" s="256"/>
      <c r="B77" s="410" t="s">
        <v>861</v>
      </c>
      <c r="C77" s="410"/>
      <c r="D77" s="410"/>
      <c r="E77" s="255"/>
      <c r="F77" s="255"/>
      <c r="G77" s="255"/>
      <c r="H77" s="255"/>
      <c r="I77" s="255"/>
      <c r="J77" s="255"/>
      <c r="K77" s="255"/>
      <c r="L77" s="410" t="s">
        <v>850</v>
      </c>
      <c r="M77" s="410"/>
      <c r="N77" s="410"/>
      <c r="O77" s="255"/>
      <c r="P77" s="255"/>
    </row>
    <row r="78" spans="1:16">
      <c r="A78" s="256"/>
      <c r="B78" s="410" t="s">
        <v>855</v>
      </c>
      <c r="C78" s="410"/>
      <c r="D78" s="410"/>
      <c r="E78" s="255"/>
      <c r="F78" s="255"/>
      <c r="G78" s="255"/>
      <c r="H78" s="255"/>
      <c r="I78" s="255"/>
      <c r="J78" s="255"/>
      <c r="K78" s="255"/>
      <c r="L78" s="255"/>
      <c r="M78" s="255"/>
      <c r="N78" s="255"/>
      <c r="O78" s="255"/>
      <c r="P78" s="255"/>
    </row>
    <row r="79" spans="1:16">
      <c r="A79" s="256"/>
      <c r="B79" s="255"/>
      <c r="C79" s="255"/>
      <c r="D79" s="255"/>
      <c r="E79" s="255"/>
      <c r="F79" s="255"/>
      <c r="G79" s="255"/>
      <c r="H79" s="255"/>
      <c r="I79" s="255"/>
      <c r="J79" s="255"/>
      <c r="K79" s="255"/>
      <c r="L79" s="255"/>
      <c r="M79" s="255"/>
      <c r="N79" s="255"/>
      <c r="O79" s="255"/>
      <c r="P79" s="255"/>
    </row>
    <row r="80" spans="1:16">
      <c r="A80" s="256"/>
      <c r="B80" s="411"/>
      <c r="C80" s="411"/>
      <c r="D80" s="273"/>
      <c r="E80" s="255"/>
      <c r="F80" s="255"/>
      <c r="G80" s="255"/>
      <c r="H80" s="255"/>
      <c r="I80" s="255"/>
      <c r="J80" s="255"/>
      <c r="K80" s="258"/>
      <c r="L80" s="411"/>
      <c r="M80" s="411"/>
      <c r="N80" s="411"/>
      <c r="O80" s="255"/>
      <c r="P80" s="258"/>
    </row>
    <row r="81" spans="1:16">
      <c r="A81" s="256"/>
      <c r="B81" s="255"/>
      <c r="C81" s="255"/>
      <c r="D81" s="255"/>
      <c r="E81" s="255"/>
      <c r="F81" s="255"/>
      <c r="G81" s="255"/>
      <c r="H81" s="255"/>
      <c r="I81" s="255"/>
      <c r="J81" s="255"/>
      <c r="K81" s="255"/>
      <c r="L81" s="255"/>
      <c r="M81" s="258" t="s">
        <v>863</v>
      </c>
      <c r="N81" s="255"/>
      <c r="O81" s="255"/>
      <c r="P81" s="255"/>
    </row>
    <row r="82" spans="1:16">
      <c r="C82" s="35" t="s">
        <v>862</v>
      </c>
    </row>
    <row r="83" spans="1:16">
      <c r="C83" s="35"/>
    </row>
    <row r="85" spans="1:16" ht="23.4">
      <c r="A85" s="347" t="s">
        <v>833</v>
      </c>
      <c r="B85" s="347"/>
      <c r="C85" s="347"/>
      <c r="D85" s="347"/>
      <c r="E85" s="347"/>
      <c r="F85" s="347"/>
      <c r="G85" s="347"/>
      <c r="H85" s="347"/>
      <c r="I85" s="347"/>
      <c r="J85" s="347"/>
      <c r="K85" s="347"/>
      <c r="L85" s="347"/>
      <c r="M85" s="347"/>
      <c r="N85" s="347"/>
      <c r="O85" s="347"/>
    </row>
    <row r="86" spans="1:16" ht="15" thickBot="1">
      <c r="C86" s="253"/>
      <c r="D86" s="253"/>
      <c r="E86" s="253"/>
      <c r="F86" s="253"/>
      <c r="G86" s="253"/>
      <c r="H86" s="253"/>
      <c r="I86" s="253"/>
      <c r="J86" s="253"/>
      <c r="K86" s="253"/>
      <c r="L86" s="253"/>
      <c r="M86" s="253"/>
      <c r="N86" s="253"/>
      <c r="O86" s="253"/>
    </row>
    <row r="87" spans="1:16" ht="78.75" customHeight="1" thickBot="1">
      <c r="A87" s="399" t="s">
        <v>745</v>
      </c>
      <c r="B87" s="387" t="s">
        <v>746</v>
      </c>
      <c r="C87" s="402" t="s">
        <v>747</v>
      </c>
      <c r="D87" s="403"/>
      <c r="E87" s="403"/>
      <c r="F87" s="403"/>
      <c r="G87" s="404"/>
      <c r="H87" s="405" t="s">
        <v>748</v>
      </c>
      <c r="I87" s="406"/>
      <c r="J87" s="379" t="s">
        <v>749</v>
      </c>
      <c r="K87" s="380"/>
      <c r="L87" s="380"/>
      <c r="M87" s="381"/>
      <c r="N87" s="382" t="s">
        <v>750</v>
      </c>
      <c r="O87" s="383"/>
      <c r="P87" s="384" t="s">
        <v>751</v>
      </c>
    </row>
    <row r="88" spans="1:16" ht="16.2" thickBot="1">
      <c r="A88" s="400"/>
      <c r="B88" s="388"/>
      <c r="C88" s="387" t="s">
        <v>752</v>
      </c>
      <c r="D88" s="390" t="s">
        <v>753</v>
      </c>
      <c r="E88" s="391"/>
      <c r="F88" s="392"/>
      <c r="G88" s="387" t="s">
        <v>754</v>
      </c>
      <c r="H88" s="393" t="s">
        <v>635</v>
      </c>
      <c r="I88" s="393" t="s">
        <v>631</v>
      </c>
      <c r="J88" s="393" t="s">
        <v>631</v>
      </c>
      <c r="K88" s="393" t="s">
        <v>755</v>
      </c>
      <c r="L88" s="387" t="s">
        <v>756</v>
      </c>
      <c r="M88" s="387" t="s">
        <v>757</v>
      </c>
      <c r="N88" s="393" t="s">
        <v>635</v>
      </c>
      <c r="O88" s="407" t="s">
        <v>631</v>
      </c>
      <c r="P88" s="385"/>
    </row>
    <row r="89" spans="1:16">
      <c r="A89" s="400"/>
      <c r="B89" s="388"/>
      <c r="C89" s="388"/>
      <c r="D89" s="387" t="s">
        <v>758</v>
      </c>
      <c r="E89" s="396" t="s">
        <v>759</v>
      </c>
      <c r="F89" s="407" t="s">
        <v>760</v>
      </c>
      <c r="G89" s="388"/>
      <c r="H89" s="394"/>
      <c r="I89" s="394"/>
      <c r="J89" s="394"/>
      <c r="K89" s="394"/>
      <c r="L89" s="388"/>
      <c r="M89" s="388"/>
      <c r="N89" s="394"/>
      <c r="O89" s="408"/>
      <c r="P89" s="385"/>
    </row>
    <row r="90" spans="1:16">
      <c r="A90" s="400"/>
      <c r="B90" s="388"/>
      <c r="C90" s="388"/>
      <c r="D90" s="388"/>
      <c r="E90" s="397"/>
      <c r="F90" s="408"/>
      <c r="G90" s="388"/>
      <c r="H90" s="394"/>
      <c r="I90" s="394"/>
      <c r="J90" s="394"/>
      <c r="K90" s="394"/>
      <c r="L90" s="388"/>
      <c r="M90" s="388"/>
      <c r="N90" s="394"/>
      <c r="O90" s="408"/>
      <c r="P90" s="385"/>
    </row>
    <row r="91" spans="1:16" ht="24" customHeight="1" thickBot="1">
      <c r="A91" s="401"/>
      <c r="B91" s="389"/>
      <c r="C91" s="389"/>
      <c r="D91" s="389"/>
      <c r="E91" s="398"/>
      <c r="F91" s="409"/>
      <c r="G91" s="389"/>
      <c r="H91" s="395"/>
      <c r="I91" s="395"/>
      <c r="J91" s="395"/>
      <c r="K91" s="395"/>
      <c r="L91" s="389"/>
      <c r="M91" s="389"/>
      <c r="N91" s="395"/>
      <c r="O91" s="409"/>
      <c r="P91" s="386"/>
    </row>
    <row r="92" spans="1:16" ht="15" thickBot="1">
      <c r="A92" s="265">
        <v>1</v>
      </c>
      <c r="B92" s="265">
        <v>2</v>
      </c>
      <c r="C92" s="265">
        <v>3</v>
      </c>
      <c r="D92" s="265">
        <v>4</v>
      </c>
      <c r="E92" s="265">
        <v>5</v>
      </c>
      <c r="F92" s="265">
        <v>6</v>
      </c>
      <c r="G92" s="265">
        <v>7</v>
      </c>
      <c r="H92" s="265">
        <v>8</v>
      </c>
      <c r="I92" s="265">
        <v>9</v>
      </c>
      <c r="J92" s="265">
        <v>10</v>
      </c>
      <c r="K92" s="265">
        <v>11</v>
      </c>
      <c r="L92" s="265">
        <v>12</v>
      </c>
      <c r="M92" s="265">
        <v>13</v>
      </c>
      <c r="N92" s="265">
        <v>14</v>
      </c>
      <c r="O92" s="265">
        <v>15</v>
      </c>
      <c r="P92" s="265">
        <v>16</v>
      </c>
    </row>
    <row r="93" spans="1:16">
      <c r="A93" s="264">
        <v>1</v>
      </c>
      <c r="B93" s="244" t="s">
        <v>825</v>
      </c>
      <c r="C93" s="270">
        <v>80</v>
      </c>
      <c r="D93" s="270" t="s">
        <v>282</v>
      </c>
      <c r="E93" s="270" t="s">
        <v>282</v>
      </c>
      <c r="F93" s="270" t="s">
        <v>282</v>
      </c>
      <c r="G93" s="270" t="s">
        <v>282</v>
      </c>
      <c r="H93" s="270">
        <v>79</v>
      </c>
      <c r="I93" s="270">
        <v>1</v>
      </c>
      <c r="J93" s="270" t="s">
        <v>282</v>
      </c>
      <c r="K93" s="270" t="s">
        <v>282</v>
      </c>
      <c r="L93" s="270" t="s">
        <v>282</v>
      </c>
      <c r="M93" s="270" t="s">
        <v>282</v>
      </c>
      <c r="N93" s="270">
        <v>79</v>
      </c>
      <c r="O93" s="270">
        <v>1</v>
      </c>
      <c r="P93" s="271"/>
    </row>
    <row r="94" spans="1:16">
      <c r="A94" s="259">
        <v>2</v>
      </c>
      <c r="B94" s="245" t="s">
        <v>825</v>
      </c>
      <c r="C94" s="270" t="s">
        <v>282</v>
      </c>
      <c r="D94" s="69">
        <v>20</v>
      </c>
      <c r="E94" s="270" t="s">
        <v>282</v>
      </c>
      <c r="F94" s="270" t="s">
        <v>282</v>
      </c>
      <c r="G94" s="270" t="s">
        <v>282</v>
      </c>
      <c r="H94" s="69">
        <v>20</v>
      </c>
      <c r="I94" s="270" t="s">
        <v>282</v>
      </c>
      <c r="J94" s="270" t="s">
        <v>282</v>
      </c>
      <c r="K94" s="270" t="s">
        <v>282</v>
      </c>
      <c r="L94" s="270" t="s">
        <v>282</v>
      </c>
      <c r="M94" s="270" t="s">
        <v>282</v>
      </c>
      <c r="N94" s="69">
        <v>20</v>
      </c>
      <c r="O94" s="270" t="s">
        <v>282</v>
      </c>
      <c r="P94" s="272"/>
    </row>
    <row r="95" spans="1:16">
      <c r="A95" s="259">
        <v>3</v>
      </c>
      <c r="B95" s="245" t="s">
        <v>826</v>
      </c>
      <c r="C95" s="69">
        <v>6</v>
      </c>
      <c r="D95" s="270" t="s">
        <v>282</v>
      </c>
      <c r="E95" s="270" t="s">
        <v>282</v>
      </c>
      <c r="F95" s="270" t="s">
        <v>282</v>
      </c>
      <c r="G95" s="270" t="s">
        <v>282</v>
      </c>
      <c r="H95" s="69">
        <v>6</v>
      </c>
      <c r="I95" s="270" t="s">
        <v>282</v>
      </c>
      <c r="J95" s="270" t="s">
        <v>282</v>
      </c>
      <c r="K95" s="270" t="s">
        <v>282</v>
      </c>
      <c r="L95" s="270" t="s">
        <v>282</v>
      </c>
      <c r="M95" s="270" t="s">
        <v>282</v>
      </c>
      <c r="N95" s="69">
        <v>6</v>
      </c>
      <c r="O95" s="270" t="s">
        <v>282</v>
      </c>
      <c r="P95" s="272"/>
    </row>
    <row r="96" spans="1:16">
      <c r="A96" s="259">
        <v>4</v>
      </c>
      <c r="B96" s="245" t="s">
        <v>827</v>
      </c>
      <c r="C96" s="69">
        <v>1</v>
      </c>
      <c r="D96" s="270" t="s">
        <v>282</v>
      </c>
      <c r="E96" s="270" t="s">
        <v>282</v>
      </c>
      <c r="F96" s="270" t="s">
        <v>282</v>
      </c>
      <c r="G96" s="270" t="s">
        <v>282</v>
      </c>
      <c r="H96" s="69">
        <v>1</v>
      </c>
      <c r="I96" s="270" t="s">
        <v>282</v>
      </c>
      <c r="J96" s="270" t="s">
        <v>282</v>
      </c>
      <c r="K96" s="270" t="s">
        <v>282</v>
      </c>
      <c r="L96" s="270" t="s">
        <v>282</v>
      </c>
      <c r="M96" s="270" t="s">
        <v>282</v>
      </c>
      <c r="N96" s="69">
        <v>1</v>
      </c>
      <c r="O96" s="270" t="s">
        <v>282</v>
      </c>
      <c r="P96" s="272"/>
    </row>
    <row r="97" spans="1:16">
      <c r="A97" s="259">
        <v>5</v>
      </c>
      <c r="B97" s="245" t="s">
        <v>804</v>
      </c>
      <c r="C97" s="69">
        <v>2</v>
      </c>
      <c r="D97" s="270" t="s">
        <v>282</v>
      </c>
      <c r="E97" s="270" t="s">
        <v>282</v>
      </c>
      <c r="F97" s="270" t="s">
        <v>282</v>
      </c>
      <c r="G97" s="270" t="s">
        <v>282</v>
      </c>
      <c r="H97" s="69">
        <v>1</v>
      </c>
      <c r="I97" s="69">
        <v>1</v>
      </c>
      <c r="J97" s="270" t="s">
        <v>282</v>
      </c>
      <c r="K97" s="270" t="s">
        <v>282</v>
      </c>
      <c r="L97" s="270" t="s">
        <v>282</v>
      </c>
      <c r="M97" s="270" t="s">
        <v>282</v>
      </c>
      <c r="N97" s="69">
        <v>1</v>
      </c>
      <c r="O97" s="69">
        <v>1</v>
      </c>
      <c r="P97" s="260"/>
    </row>
    <row r="98" spans="1:16">
      <c r="A98" s="259">
        <v>6</v>
      </c>
      <c r="B98" s="245" t="s">
        <v>828</v>
      </c>
      <c r="C98" s="270" t="s">
        <v>282</v>
      </c>
      <c r="D98" s="270" t="s">
        <v>282</v>
      </c>
      <c r="E98" s="270" t="s">
        <v>282</v>
      </c>
      <c r="F98" s="270" t="s">
        <v>282</v>
      </c>
      <c r="G98" s="69">
        <v>1</v>
      </c>
      <c r="H98" s="69">
        <v>1</v>
      </c>
      <c r="I98" s="270" t="s">
        <v>282</v>
      </c>
      <c r="J98" s="270" t="s">
        <v>282</v>
      </c>
      <c r="K98" s="270" t="s">
        <v>282</v>
      </c>
      <c r="L98" s="270" t="s">
        <v>282</v>
      </c>
      <c r="M98" s="270" t="s">
        <v>282</v>
      </c>
      <c r="N98" s="69">
        <v>1</v>
      </c>
      <c r="O98" s="270" t="s">
        <v>282</v>
      </c>
      <c r="P98" s="260"/>
    </row>
    <row r="99" spans="1:16">
      <c r="A99" s="259">
        <v>7</v>
      </c>
      <c r="B99" s="245" t="s">
        <v>829</v>
      </c>
      <c r="C99" s="270" t="s">
        <v>282</v>
      </c>
      <c r="D99" s="69">
        <v>1</v>
      </c>
      <c r="E99" s="270" t="s">
        <v>282</v>
      </c>
      <c r="F99" s="270" t="s">
        <v>282</v>
      </c>
      <c r="G99" s="270" t="s">
        <v>282</v>
      </c>
      <c r="H99" s="69">
        <v>1</v>
      </c>
      <c r="I99" s="270" t="s">
        <v>282</v>
      </c>
      <c r="J99" s="270" t="s">
        <v>282</v>
      </c>
      <c r="K99" s="270" t="s">
        <v>282</v>
      </c>
      <c r="L99" s="270" t="s">
        <v>282</v>
      </c>
      <c r="M99" s="270" t="s">
        <v>282</v>
      </c>
      <c r="N99" s="69">
        <v>1</v>
      </c>
      <c r="O99" s="270" t="s">
        <v>282</v>
      </c>
      <c r="P99" s="260"/>
    </row>
    <row r="100" spans="1:16">
      <c r="A100" s="259">
        <v>8</v>
      </c>
      <c r="B100" s="245" t="s">
        <v>830</v>
      </c>
      <c r="C100" s="270" t="s">
        <v>282</v>
      </c>
      <c r="D100" s="69">
        <v>1</v>
      </c>
      <c r="E100" s="270" t="s">
        <v>282</v>
      </c>
      <c r="F100" s="270" t="s">
        <v>282</v>
      </c>
      <c r="G100" s="270" t="s">
        <v>282</v>
      </c>
      <c r="H100" s="69">
        <v>1</v>
      </c>
      <c r="I100" s="270" t="s">
        <v>282</v>
      </c>
      <c r="J100" s="270" t="s">
        <v>282</v>
      </c>
      <c r="K100" s="270" t="s">
        <v>282</v>
      </c>
      <c r="L100" s="270" t="s">
        <v>282</v>
      </c>
      <c r="M100" s="270" t="s">
        <v>282</v>
      </c>
      <c r="N100" s="69">
        <v>1</v>
      </c>
      <c r="O100" s="270" t="s">
        <v>282</v>
      </c>
      <c r="P100" s="260"/>
    </row>
    <row r="101" spans="1:16">
      <c r="A101" s="259">
        <v>9</v>
      </c>
      <c r="B101" s="245" t="s">
        <v>831</v>
      </c>
      <c r="C101" s="270" t="s">
        <v>282</v>
      </c>
      <c r="D101" s="69">
        <v>1</v>
      </c>
      <c r="E101" s="270" t="s">
        <v>282</v>
      </c>
      <c r="F101" s="270" t="s">
        <v>282</v>
      </c>
      <c r="G101" s="270" t="s">
        <v>282</v>
      </c>
      <c r="H101" s="69">
        <v>1</v>
      </c>
      <c r="I101" s="270" t="s">
        <v>282</v>
      </c>
      <c r="J101" s="270" t="s">
        <v>282</v>
      </c>
      <c r="K101" s="270" t="s">
        <v>282</v>
      </c>
      <c r="L101" s="270" t="s">
        <v>282</v>
      </c>
      <c r="M101" s="270" t="s">
        <v>282</v>
      </c>
      <c r="N101" s="69">
        <v>1</v>
      </c>
      <c r="O101" s="270" t="s">
        <v>282</v>
      </c>
      <c r="P101" s="260"/>
    </row>
    <row r="102" spans="1:16">
      <c r="A102" s="259">
        <v>10</v>
      </c>
      <c r="B102" s="245" t="s">
        <v>802</v>
      </c>
      <c r="C102" s="69">
        <v>1</v>
      </c>
      <c r="D102" s="270" t="s">
        <v>282</v>
      </c>
      <c r="E102" s="270" t="s">
        <v>282</v>
      </c>
      <c r="F102" s="270" t="s">
        <v>282</v>
      </c>
      <c r="G102" s="270" t="s">
        <v>282</v>
      </c>
      <c r="H102" s="69"/>
      <c r="I102" s="69">
        <v>1</v>
      </c>
      <c r="J102" s="270" t="s">
        <v>282</v>
      </c>
      <c r="K102" s="270" t="s">
        <v>282</v>
      </c>
      <c r="L102" s="270" t="s">
        <v>282</v>
      </c>
      <c r="M102" s="270" t="s">
        <v>282</v>
      </c>
      <c r="N102" s="270" t="s">
        <v>282</v>
      </c>
      <c r="O102" s="69">
        <v>1</v>
      </c>
      <c r="P102" s="260"/>
    </row>
    <row r="103" spans="1:16">
      <c r="A103" s="259">
        <v>11</v>
      </c>
      <c r="B103" s="245" t="s">
        <v>832</v>
      </c>
      <c r="C103" s="69">
        <v>2</v>
      </c>
      <c r="D103" s="270" t="s">
        <v>282</v>
      </c>
      <c r="E103" s="270" t="s">
        <v>282</v>
      </c>
      <c r="F103" s="270" t="s">
        <v>282</v>
      </c>
      <c r="G103" s="270" t="s">
        <v>282</v>
      </c>
      <c r="H103" s="69">
        <v>2</v>
      </c>
      <c r="I103" s="270" t="s">
        <v>282</v>
      </c>
      <c r="J103" s="270" t="s">
        <v>282</v>
      </c>
      <c r="K103" s="270" t="s">
        <v>282</v>
      </c>
      <c r="L103" s="270" t="s">
        <v>282</v>
      </c>
      <c r="M103" s="270" t="s">
        <v>282</v>
      </c>
      <c r="N103" s="69">
        <v>2</v>
      </c>
      <c r="O103" s="270" t="s">
        <v>282</v>
      </c>
      <c r="P103" s="260"/>
    </row>
    <row r="104" spans="1:16" ht="15" thickBot="1">
      <c r="A104" s="261">
        <v>12</v>
      </c>
      <c r="B104" s="262"/>
      <c r="C104" s="262"/>
      <c r="D104" s="262"/>
      <c r="E104" s="262"/>
      <c r="F104" s="262"/>
      <c r="G104" s="262"/>
      <c r="H104" s="262"/>
      <c r="I104" s="262"/>
      <c r="J104" s="262"/>
      <c r="K104" s="262"/>
      <c r="L104" s="262"/>
      <c r="M104" s="262"/>
      <c r="N104" s="262"/>
      <c r="O104" s="262"/>
      <c r="P104" s="263"/>
    </row>
    <row r="105" spans="1:16">
      <c r="A105" s="256"/>
      <c r="B105" s="289" t="s">
        <v>845</v>
      </c>
      <c r="C105" s="289"/>
      <c r="D105" s="255"/>
      <c r="E105" s="255"/>
      <c r="F105" s="255"/>
      <c r="G105" s="255"/>
      <c r="H105" s="255"/>
      <c r="I105" s="255"/>
      <c r="J105" s="255"/>
      <c r="K105" s="255"/>
      <c r="L105" s="255" t="s">
        <v>849</v>
      </c>
      <c r="M105" s="255"/>
      <c r="N105" s="255"/>
      <c r="O105" s="255"/>
      <c r="P105" s="255"/>
    </row>
    <row r="106" spans="1:16">
      <c r="A106" s="256"/>
      <c r="B106" s="288" t="s">
        <v>846</v>
      </c>
      <c r="C106" s="288"/>
      <c r="D106" s="255"/>
      <c r="E106" s="255"/>
      <c r="F106" s="255"/>
      <c r="G106" s="255"/>
      <c r="H106" s="255"/>
      <c r="I106" s="255"/>
      <c r="J106" s="255"/>
      <c r="K106" s="255"/>
      <c r="L106" s="410" t="s">
        <v>850</v>
      </c>
      <c r="M106" s="410"/>
      <c r="N106" s="410"/>
      <c r="O106" s="255"/>
      <c r="P106" s="255"/>
    </row>
    <row r="107" spans="1:16">
      <c r="A107" s="256"/>
      <c r="B107" s="288" t="s">
        <v>847</v>
      </c>
      <c r="C107" s="288"/>
      <c r="D107" s="255"/>
      <c r="E107" s="255"/>
      <c r="F107" s="255"/>
      <c r="G107" s="255"/>
      <c r="H107" s="255"/>
      <c r="I107" s="255"/>
      <c r="J107" s="255"/>
      <c r="K107" s="255"/>
      <c r="L107" s="255"/>
      <c r="M107" s="255"/>
      <c r="N107" s="255"/>
      <c r="O107" s="255"/>
      <c r="P107" s="255"/>
    </row>
    <row r="108" spans="1:16">
      <c r="A108" s="256"/>
      <c r="B108" s="255"/>
      <c r="C108" s="255"/>
      <c r="D108" s="255"/>
      <c r="E108" s="255"/>
      <c r="F108" s="255"/>
      <c r="G108" s="255"/>
      <c r="H108" s="255"/>
      <c r="I108" s="255"/>
      <c r="J108" s="255"/>
      <c r="K108" s="255"/>
      <c r="L108" s="255"/>
      <c r="M108" s="255"/>
      <c r="N108" s="255"/>
      <c r="O108" s="255"/>
      <c r="P108" s="255"/>
    </row>
    <row r="109" spans="1:16">
      <c r="A109" s="256"/>
      <c r="B109" s="411"/>
      <c r="C109" s="411"/>
      <c r="D109" s="273"/>
      <c r="E109" s="255"/>
      <c r="F109" s="255"/>
      <c r="G109" s="255"/>
      <c r="H109" s="255"/>
      <c r="I109" s="255"/>
      <c r="J109" s="255"/>
      <c r="K109" s="258"/>
      <c r="L109" s="411"/>
      <c r="M109" s="411"/>
      <c r="N109" s="411"/>
      <c r="O109" s="255"/>
      <c r="P109" s="258"/>
    </row>
    <row r="110" spans="1:16">
      <c r="A110" s="256"/>
      <c r="B110" s="255"/>
      <c r="C110" s="255"/>
      <c r="D110" s="255"/>
      <c r="E110" s="255"/>
      <c r="F110" s="255"/>
      <c r="G110" s="255"/>
      <c r="H110" s="255"/>
      <c r="I110" s="255"/>
      <c r="J110" s="255"/>
      <c r="K110" s="255"/>
      <c r="L110" s="255"/>
      <c r="M110" s="255"/>
      <c r="N110" s="255"/>
      <c r="O110" s="255"/>
      <c r="P110" s="255"/>
    </row>
    <row r="111" spans="1:16">
      <c r="B111" s="287" t="s">
        <v>848</v>
      </c>
      <c r="L111" s="328" t="s">
        <v>851</v>
      </c>
      <c r="M111" s="328"/>
      <c r="N111" s="328"/>
    </row>
    <row r="112" spans="1:16">
      <c r="B112" s="253"/>
      <c r="L112" s="253"/>
      <c r="M112" s="253"/>
      <c r="N112" s="253"/>
    </row>
    <row r="113" spans="1:16" ht="23.4">
      <c r="A113" s="347" t="s">
        <v>834</v>
      </c>
      <c r="B113" s="347"/>
      <c r="C113" s="347"/>
      <c r="D113" s="347"/>
      <c r="E113" s="347"/>
      <c r="F113" s="347"/>
      <c r="G113" s="347"/>
      <c r="H113" s="347"/>
      <c r="I113" s="347"/>
      <c r="J113" s="347"/>
      <c r="K113" s="347"/>
      <c r="L113" s="347"/>
      <c r="M113" s="347"/>
      <c r="N113" s="347"/>
      <c r="O113" s="347"/>
    </row>
    <row r="114" spans="1:16" ht="15" thickBot="1">
      <c r="C114" s="253"/>
      <c r="D114" s="253"/>
      <c r="E114" s="253"/>
      <c r="F114" s="253"/>
      <c r="G114" s="253"/>
      <c r="H114" s="253"/>
      <c r="I114" s="253"/>
      <c r="J114" s="253"/>
      <c r="K114" s="253"/>
      <c r="L114" s="253"/>
      <c r="M114" s="253"/>
      <c r="N114" s="253"/>
      <c r="O114" s="253"/>
    </row>
    <row r="115" spans="1:16" ht="81" customHeight="1" thickBot="1">
      <c r="A115" s="399" t="s">
        <v>745</v>
      </c>
      <c r="B115" s="387" t="s">
        <v>746</v>
      </c>
      <c r="C115" s="402" t="s">
        <v>747</v>
      </c>
      <c r="D115" s="403"/>
      <c r="E115" s="403"/>
      <c r="F115" s="403"/>
      <c r="G115" s="404"/>
      <c r="H115" s="405" t="s">
        <v>748</v>
      </c>
      <c r="I115" s="406"/>
      <c r="J115" s="379" t="s">
        <v>749</v>
      </c>
      <c r="K115" s="380"/>
      <c r="L115" s="380"/>
      <c r="M115" s="381"/>
      <c r="N115" s="382" t="s">
        <v>750</v>
      </c>
      <c r="O115" s="383"/>
      <c r="P115" s="384" t="s">
        <v>751</v>
      </c>
    </row>
    <row r="116" spans="1:16" ht="16.2" thickBot="1">
      <c r="A116" s="400"/>
      <c r="B116" s="388"/>
      <c r="C116" s="387" t="s">
        <v>752</v>
      </c>
      <c r="D116" s="390" t="s">
        <v>753</v>
      </c>
      <c r="E116" s="391"/>
      <c r="F116" s="392"/>
      <c r="G116" s="387" t="s">
        <v>754</v>
      </c>
      <c r="H116" s="393" t="s">
        <v>635</v>
      </c>
      <c r="I116" s="393" t="s">
        <v>631</v>
      </c>
      <c r="J116" s="393" t="s">
        <v>631</v>
      </c>
      <c r="K116" s="393" t="s">
        <v>755</v>
      </c>
      <c r="L116" s="387" t="s">
        <v>756</v>
      </c>
      <c r="M116" s="387" t="s">
        <v>757</v>
      </c>
      <c r="N116" s="393" t="s">
        <v>635</v>
      </c>
      <c r="O116" s="407" t="s">
        <v>631</v>
      </c>
      <c r="P116" s="385"/>
    </row>
    <row r="117" spans="1:16">
      <c r="A117" s="400"/>
      <c r="B117" s="388"/>
      <c r="C117" s="388"/>
      <c r="D117" s="387" t="s">
        <v>758</v>
      </c>
      <c r="E117" s="396" t="s">
        <v>759</v>
      </c>
      <c r="F117" s="407" t="s">
        <v>760</v>
      </c>
      <c r="G117" s="388"/>
      <c r="H117" s="394"/>
      <c r="I117" s="394"/>
      <c r="J117" s="394"/>
      <c r="K117" s="394"/>
      <c r="L117" s="388"/>
      <c r="M117" s="388"/>
      <c r="N117" s="394"/>
      <c r="O117" s="408"/>
      <c r="P117" s="385"/>
    </row>
    <row r="118" spans="1:16">
      <c r="A118" s="400"/>
      <c r="B118" s="388"/>
      <c r="C118" s="388"/>
      <c r="D118" s="388"/>
      <c r="E118" s="397"/>
      <c r="F118" s="408"/>
      <c r="G118" s="388"/>
      <c r="H118" s="394"/>
      <c r="I118" s="394"/>
      <c r="J118" s="394"/>
      <c r="K118" s="394"/>
      <c r="L118" s="388"/>
      <c r="M118" s="388"/>
      <c r="N118" s="394"/>
      <c r="O118" s="408"/>
      <c r="P118" s="385"/>
    </row>
    <row r="119" spans="1:16" ht="15.75" customHeight="1" thickBot="1">
      <c r="A119" s="401"/>
      <c r="B119" s="389"/>
      <c r="C119" s="389"/>
      <c r="D119" s="389"/>
      <c r="E119" s="398"/>
      <c r="F119" s="409"/>
      <c r="G119" s="389"/>
      <c r="H119" s="395"/>
      <c r="I119" s="395"/>
      <c r="J119" s="395"/>
      <c r="K119" s="395"/>
      <c r="L119" s="389"/>
      <c r="M119" s="389"/>
      <c r="N119" s="395"/>
      <c r="O119" s="409"/>
      <c r="P119" s="386"/>
    </row>
    <row r="120" spans="1:16" ht="15" thickBot="1">
      <c r="A120" s="265">
        <v>1</v>
      </c>
      <c r="B120" s="265">
        <v>2</v>
      </c>
      <c r="C120" s="265">
        <v>3</v>
      </c>
      <c r="D120" s="265">
        <v>4</v>
      </c>
      <c r="E120" s="265">
        <v>5</v>
      </c>
      <c r="F120" s="265">
        <v>6</v>
      </c>
      <c r="G120" s="265">
        <v>7</v>
      </c>
      <c r="H120" s="265">
        <v>8</v>
      </c>
      <c r="I120" s="265">
        <v>9</v>
      </c>
      <c r="J120" s="265">
        <v>10</v>
      </c>
      <c r="K120" s="265">
        <v>11</v>
      </c>
      <c r="L120" s="265">
        <v>12</v>
      </c>
      <c r="M120" s="265">
        <v>13</v>
      </c>
      <c r="N120" s="265">
        <v>14</v>
      </c>
      <c r="O120" s="265">
        <v>15</v>
      </c>
      <c r="P120" s="265">
        <v>16</v>
      </c>
    </row>
    <row r="121" spans="1:16">
      <c r="A121" s="264">
        <v>1</v>
      </c>
      <c r="B121" s="244" t="s">
        <v>835</v>
      </c>
      <c r="C121" s="270" t="s">
        <v>282</v>
      </c>
      <c r="D121" s="270">
        <v>1</v>
      </c>
      <c r="E121" s="270" t="s">
        <v>282</v>
      </c>
      <c r="F121" s="270" t="s">
        <v>282</v>
      </c>
      <c r="G121" s="270" t="s">
        <v>282</v>
      </c>
      <c r="H121" s="270">
        <v>1</v>
      </c>
      <c r="I121" s="270" t="s">
        <v>282</v>
      </c>
      <c r="J121" s="270" t="s">
        <v>282</v>
      </c>
      <c r="K121" s="270" t="s">
        <v>282</v>
      </c>
      <c r="L121" s="270" t="s">
        <v>282</v>
      </c>
      <c r="M121" s="270" t="s">
        <v>282</v>
      </c>
      <c r="N121" s="270">
        <v>1</v>
      </c>
      <c r="O121" s="270" t="s">
        <v>282</v>
      </c>
      <c r="P121" s="271"/>
    </row>
    <row r="122" spans="1:16">
      <c r="A122" s="259">
        <v>2</v>
      </c>
      <c r="B122" s="245" t="s">
        <v>836</v>
      </c>
      <c r="C122" s="270" t="s">
        <v>282</v>
      </c>
      <c r="D122" s="69">
        <v>1</v>
      </c>
      <c r="E122" s="270" t="s">
        <v>282</v>
      </c>
      <c r="F122" s="270" t="s">
        <v>282</v>
      </c>
      <c r="G122" s="270" t="s">
        <v>282</v>
      </c>
      <c r="H122" s="69">
        <v>1</v>
      </c>
      <c r="I122" s="270" t="s">
        <v>282</v>
      </c>
      <c r="J122" s="270" t="s">
        <v>282</v>
      </c>
      <c r="K122" s="270" t="s">
        <v>282</v>
      </c>
      <c r="L122" s="270" t="s">
        <v>282</v>
      </c>
      <c r="M122" s="270" t="s">
        <v>282</v>
      </c>
      <c r="N122" s="69">
        <v>1</v>
      </c>
      <c r="O122" s="270" t="s">
        <v>282</v>
      </c>
      <c r="P122" s="272"/>
    </row>
    <row r="123" spans="1:16">
      <c r="A123" s="259">
        <v>3</v>
      </c>
      <c r="B123" s="245" t="s">
        <v>815</v>
      </c>
      <c r="C123" s="69" t="s">
        <v>282</v>
      </c>
      <c r="D123" s="270">
        <v>1</v>
      </c>
      <c r="E123" s="270" t="s">
        <v>282</v>
      </c>
      <c r="F123" s="270" t="s">
        <v>282</v>
      </c>
      <c r="G123" s="270" t="s">
        <v>282</v>
      </c>
      <c r="H123" s="69">
        <v>1</v>
      </c>
      <c r="I123" s="270" t="s">
        <v>282</v>
      </c>
      <c r="J123" s="270" t="s">
        <v>282</v>
      </c>
      <c r="K123" s="270" t="s">
        <v>282</v>
      </c>
      <c r="L123" s="270" t="s">
        <v>282</v>
      </c>
      <c r="M123" s="270" t="s">
        <v>282</v>
      </c>
      <c r="N123" s="69">
        <v>1</v>
      </c>
      <c r="O123" s="270" t="s">
        <v>282</v>
      </c>
      <c r="P123" s="272"/>
    </row>
    <row r="124" spans="1:16">
      <c r="A124" s="259">
        <v>4</v>
      </c>
      <c r="B124" s="245" t="s">
        <v>837</v>
      </c>
      <c r="C124" s="69" t="s">
        <v>282</v>
      </c>
      <c r="D124" s="270">
        <v>1</v>
      </c>
      <c r="E124" s="270" t="s">
        <v>282</v>
      </c>
      <c r="F124" s="270" t="s">
        <v>282</v>
      </c>
      <c r="G124" s="270" t="s">
        <v>282</v>
      </c>
      <c r="H124" s="69">
        <v>1</v>
      </c>
      <c r="I124" s="270" t="s">
        <v>282</v>
      </c>
      <c r="J124" s="270" t="s">
        <v>282</v>
      </c>
      <c r="K124" s="270" t="s">
        <v>282</v>
      </c>
      <c r="L124" s="270" t="s">
        <v>282</v>
      </c>
      <c r="M124" s="270" t="s">
        <v>282</v>
      </c>
      <c r="N124" s="69">
        <v>1</v>
      </c>
      <c r="O124" s="270" t="s">
        <v>282</v>
      </c>
      <c r="P124" s="272"/>
    </row>
    <row r="125" spans="1:16">
      <c r="A125" s="259">
        <v>5</v>
      </c>
      <c r="B125" s="245" t="s">
        <v>838</v>
      </c>
      <c r="C125" s="69" t="s">
        <v>282</v>
      </c>
      <c r="D125" s="270">
        <v>1</v>
      </c>
      <c r="E125" s="270" t="s">
        <v>282</v>
      </c>
      <c r="F125" s="270" t="s">
        <v>282</v>
      </c>
      <c r="G125" s="270" t="s">
        <v>282</v>
      </c>
      <c r="H125" s="69">
        <v>1</v>
      </c>
      <c r="I125" s="69" t="s">
        <v>282</v>
      </c>
      <c r="J125" s="270" t="s">
        <v>282</v>
      </c>
      <c r="K125" s="270" t="s">
        <v>282</v>
      </c>
      <c r="L125" s="270" t="s">
        <v>282</v>
      </c>
      <c r="M125" s="270" t="s">
        <v>282</v>
      </c>
      <c r="N125" s="69">
        <v>1</v>
      </c>
      <c r="O125" s="69" t="s">
        <v>282</v>
      </c>
      <c r="P125" s="260"/>
    </row>
    <row r="126" spans="1:16">
      <c r="A126" s="259">
        <v>6</v>
      </c>
      <c r="B126" s="245" t="s">
        <v>839</v>
      </c>
      <c r="C126" s="270" t="s">
        <v>282</v>
      </c>
      <c r="D126" s="270">
        <v>1</v>
      </c>
      <c r="E126" s="270" t="s">
        <v>282</v>
      </c>
      <c r="F126" s="270" t="s">
        <v>282</v>
      </c>
      <c r="G126" s="69" t="s">
        <v>282</v>
      </c>
      <c r="H126" s="69">
        <v>1</v>
      </c>
      <c r="I126" s="270" t="s">
        <v>282</v>
      </c>
      <c r="J126" s="270" t="s">
        <v>282</v>
      </c>
      <c r="K126" s="270" t="s">
        <v>282</v>
      </c>
      <c r="L126" s="270" t="s">
        <v>282</v>
      </c>
      <c r="M126" s="270" t="s">
        <v>282</v>
      </c>
      <c r="N126" s="69">
        <v>1</v>
      </c>
      <c r="O126" s="270" t="s">
        <v>282</v>
      </c>
      <c r="P126" s="260"/>
    </row>
    <row r="127" spans="1:16">
      <c r="A127" s="259">
        <v>7</v>
      </c>
      <c r="B127" s="245" t="s">
        <v>804</v>
      </c>
      <c r="C127" s="270" t="s">
        <v>282</v>
      </c>
      <c r="D127" s="69">
        <v>1</v>
      </c>
      <c r="E127" s="270" t="s">
        <v>282</v>
      </c>
      <c r="F127" s="270" t="s">
        <v>282</v>
      </c>
      <c r="G127" s="270" t="s">
        <v>282</v>
      </c>
      <c r="H127" s="69">
        <v>1</v>
      </c>
      <c r="I127" s="270" t="s">
        <v>282</v>
      </c>
      <c r="J127" s="270" t="s">
        <v>282</v>
      </c>
      <c r="K127" s="270" t="s">
        <v>282</v>
      </c>
      <c r="L127" s="270" t="s">
        <v>282</v>
      </c>
      <c r="M127" s="270" t="s">
        <v>282</v>
      </c>
      <c r="N127" s="69">
        <v>1</v>
      </c>
      <c r="O127" s="270" t="s">
        <v>282</v>
      </c>
      <c r="P127" s="260"/>
    </row>
    <row r="128" spans="1:16">
      <c r="A128" s="259">
        <v>8</v>
      </c>
      <c r="B128" s="245" t="s">
        <v>840</v>
      </c>
      <c r="C128" s="270" t="s">
        <v>282</v>
      </c>
      <c r="D128" s="69">
        <v>1</v>
      </c>
      <c r="E128" s="270" t="s">
        <v>282</v>
      </c>
      <c r="F128" s="270" t="s">
        <v>282</v>
      </c>
      <c r="G128" s="270" t="s">
        <v>282</v>
      </c>
      <c r="H128" s="69">
        <v>1</v>
      </c>
      <c r="I128" s="270" t="s">
        <v>282</v>
      </c>
      <c r="J128" s="270" t="s">
        <v>282</v>
      </c>
      <c r="K128" s="270" t="s">
        <v>282</v>
      </c>
      <c r="L128" s="270" t="s">
        <v>282</v>
      </c>
      <c r="M128" s="270" t="s">
        <v>282</v>
      </c>
      <c r="N128" s="69">
        <v>1</v>
      </c>
      <c r="O128" s="270" t="s">
        <v>282</v>
      </c>
      <c r="P128" s="260"/>
    </row>
    <row r="129" spans="1:16">
      <c r="A129" s="259">
        <v>9</v>
      </c>
      <c r="B129" s="245" t="s">
        <v>841</v>
      </c>
      <c r="C129" s="270" t="s">
        <v>282</v>
      </c>
      <c r="D129" s="69">
        <v>1</v>
      </c>
      <c r="E129" s="270" t="s">
        <v>282</v>
      </c>
      <c r="F129" s="270" t="s">
        <v>282</v>
      </c>
      <c r="G129" s="270" t="s">
        <v>282</v>
      </c>
      <c r="H129" s="69">
        <v>1</v>
      </c>
      <c r="I129" s="270" t="s">
        <v>282</v>
      </c>
      <c r="J129" s="270" t="s">
        <v>282</v>
      </c>
      <c r="K129" s="270" t="s">
        <v>282</v>
      </c>
      <c r="L129" s="270" t="s">
        <v>282</v>
      </c>
      <c r="M129" s="270" t="s">
        <v>282</v>
      </c>
      <c r="N129" s="69">
        <v>1</v>
      </c>
      <c r="O129" s="270" t="s">
        <v>282</v>
      </c>
      <c r="P129" s="260"/>
    </row>
    <row r="130" spans="1:16">
      <c r="A130" s="259">
        <v>10</v>
      </c>
      <c r="B130" s="245" t="s">
        <v>838</v>
      </c>
      <c r="C130" s="69" t="s">
        <v>282</v>
      </c>
      <c r="D130" s="270">
        <v>1</v>
      </c>
      <c r="E130" s="270" t="s">
        <v>282</v>
      </c>
      <c r="F130" s="270" t="s">
        <v>282</v>
      </c>
      <c r="G130" s="270" t="s">
        <v>282</v>
      </c>
      <c r="H130" s="69">
        <v>1</v>
      </c>
      <c r="I130" s="69" t="s">
        <v>282</v>
      </c>
      <c r="J130" s="270" t="s">
        <v>282</v>
      </c>
      <c r="K130" s="270" t="s">
        <v>282</v>
      </c>
      <c r="L130" s="270" t="s">
        <v>282</v>
      </c>
      <c r="M130" s="270" t="s">
        <v>282</v>
      </c>
      <c r="N130" s="270">
        <v>1</v>
      </c>
      <c r="O130" s="69" t="s">
        <v>282</v>
      </c>
      <c r="P130" s="260"/>
    </row>
    <row r="131" spans="1:16">
      <c r="A131" s="259">
        <v>11</v>
      </c>
      <c r="B131" s="245" t="s">
        <v>842</v>
      </c>
      <c r="C131" s="69" t="s">
        <v>282</v>
      </c>
      <c r="D131" s="270">
        <v>1</v>
      </c>
      <c r="E131" s="270" t="s">
        <v>282</v>
      </c>
      <c r="F131" s="270" t="s">
        <v>282</v>
      </c>
      <c r="G131" s="270" t="s">
        <v>282</v>
      </c>
      <c r="H131" s="69">
        <v>1</v>
      </c>
      <c r="I131" s="270" t="s">
        <v>282</v>
      </c>
      <c r="J131" s="270" t="s">
        <v>282</v>
      </c>
      <c r="K131" s="270" t="s">
        <v>282</v>
      </c>
      <c r="L131" s="270" t="s">
        <v>282</v>
      </c>
      <c r="M131" s="270" t="s">
        <v>282</v>
      </c>
      <c r="N131" s="69">
        <v>1</v>
      </c>
      <c r="O131" s="270" t="s">
        <v>282</v>
      </c>
      <c r="P131" s="260"/>
    </row>
    <row r="132" spans="1:16" ht="15" thickBot="1">
      <c r="A132" s="261">
        <v>12</v>
      </c>
      <c r="B132" s="262" t="s">
        <v>827</v>
      </c>
      <c r="C132" s="262"/>
      <c r="D132" s="262"/>
      <c r="E132" s="262"/>
      <c r="F132" s="262"/>
      <c r="G132" s="262"/>
      <c r="H132" s="262"/>
      <c r="I132" s="262"/>
      <c r="J132" s="262"/>
      <c r="K132" s="262"/>
      <c r="L132" s="262"/>
      <c r="M132" s="262"/>
      <c r="N132" s="262"/>
      <c r="O132" s="262"/>
      <c r="P132" s="263"/>
    </row>
    <row r="133" spans="1:16">
      <c r="A133" s="256"/>
      <c r="B133" s="413" t="s">
        <v>845</v>
      </c>
      <c r="C133" s="413"/>
      <c r="D133" s="413"/>
      <c r="E133" s="255"/>
      <c r="F133" s="255"/>
      <c r="G133" s="255"/>
      <c r="H133" s="255"/>
      <c r="I133" s="255"/>
      <c r="J133" s="255"/>
      <c r="K133" s="255"/>
      <c r="L133" s="255" t="s">
        <v>865</v>
      </c>
      <c r="M133" s="255"/>
      <c r="N133" s="255"/>
      <c r="O133" s="255"/>
      <c r="P133" s="255"/>
    </row>
    <row r="134" spans="1:16">
      <c r="A134" s="256"/>
      <c r="B134" s="414" t="s">
        <v>864</v>
      </c>
      <c r="C134" s="414"/>
      <c r="D134" s="414"/>
      <c r="E134" s="255"/>
      <c r="F134" s="255"/>
      <c r="G134" s="255"/>
      <c r="H134" s="255"/>
      <c r="I134" s="255"/>
      <c r="J134" s="255"/>
      <c r="K134" s="255"/>
      <c r="L134" s="410" t="s">
        <v>850</v>
      </c>
      <c r="M134" s="410"/>
      <c r="N134" s="410"/>
      <c r="O134" s="255"/>
      <c r="P134" s="255"/>
    </row>
    <row r="135" spans="1:16">
      <c r="A135" s="256"/>
      <c r="B135" s="414" t="s">
        <v>852</v>
      </c>
      <c r="C135" s="414"/>
      <c r="D135" s="414"/>
      <c r="E135" s="255"/>
      <c r="F135" s="255"/>
      <c r="G135" s="255"/>
      <c r="H135" s="255"/>
      <c r="I135" s="255"/>
      <c r="J135" s="255"/>
      <c r="K135" s="255"/>
      <c r="L135" s="255"/>
      <c r="M135" s="255"/>
      <c r="N135" s="255"/>
      <c r="O135" s="255"/>
      <c r="P135" s="255"/>
    </row>
    <row r="136" spans="1:16">
      <c r="A136" s="256"/>
      <c r="B136" s="255"/>
      <c r="C136" s="255"/>
      <c r="D136" s="255"/>
      <c r="E136" s="255"/>
      <c r="F136" s="255"/>
      <c r="G136" s="255"/>
      <c r="H136" s="255"/>
      <c r="I136" s="255"/>
      <c r="J136" s="255"/>
      <c r="K136" s="255"/>
      <c r="L136" s="255"/>
      <c r="M136" s="255"/>
      <c r="N136" s="255"/>
      <c r="O136" s="255"/>
      <c r="P136" s="255"/>
    </row>
    <row r="137" spans="1:16">
      <c r="A137" s="256"/>
      <c r="B137" s="411"/>
      <c r="C137" s="411"/>
      <c r="D137" s="273"/>
      <c r="E137" s="255"/>
      <c r="F137" s="255"/>
      <c r="G137" s="255"/>
      <c r="H137" s="255"/>
      <c r="I137" s="255"/>
      <c r="J137" s="255"/>
      <c r="K137" s="258"/>
      <c r="L137" s="411"/>
      <c r="M137" s="411"/>
      <c r="N137" s="411"/>
      <c r="O137" s="255"/>
      <c r="P137" s="258"/>
    </row>
    <row r="138" spans="1:16">
      <c r="A138" s="256"/>
      <c r="B138" s="255"/>
      <c r="C138" s="255"/>
      <c r="D138" s="255"/>
      <c r="E138" s="255"/>
      <c r="F138" s="255"/>
      <c r="G138" s="255"/>
      <c r="H138" s="255"/>
      <c r="I138" s="255"/>
      <c r="J138" s="255"/>
      <c r="K138" s="255"/>
      <c r="L138" s="255"/>
      <c r="M138" s="255"/>
      <c r="N138" s="255"/>
      <c r="O138" s="255"/>
      <c r="P138" s="255"/>
    </row>
    <row r="139" spans="1:16">
      <c r="B139" s="328" t="s">
        <v>866</v>
      </c>
      <c r="C139" s="328"/>
      <c r="D139" s="328"/>
      <c r="L139" s="328" t="s">
        <v>867</v>
      </c>
      <c r="M139" s="328"/>
      <c r="N139" s="328"/>
      <c r="O139" s="328"/>
    </row>
    <row r="140" spans="1:16">
      <c r="B140" s="291"/>
      <c r="C140" s="291"/>
      <c r="D140" s="291"/>
      <c r="L140" s="291"/>
      <c r="M140" s="291"/>
      <c r="N140" s="291"/>
      <c r="O140" s="291"/>
    </row>
    <row r="142" spans="1:16" ht="23.4">
      <c r="A142" s="347" t="s">
        <v>843</v>
      </c>
      <c r="B142" s="347"/>
      <c r="C142" s="347"/>
      <c r="D142" s="347"/>
      <c r="E142" s="347"/>
      <c r="F142" s="347"/>
      <c r="G142" s="347"/>
      <c r="H142" s="347"/>
      <c r="I142" s="347"/>
      <c r="J142" s="347"/>
      <c r="K142" s="347"/>
      <c r="L142" s="347"/>
      <c r="M142" s="347"/>
      <c r="N142" s="347"/>
      <c r="O142" s="347"/>
    </row>
    <row r="143" spans="1:16" ht="15" thickBot="1">
      <c r="C143" s="253"/>
      <c r="D143" s="253"/>
      <c r="E143" s="253"/>
      <c r="F143" s="253"/>
      <c r="G143" s="253"/>
      <c r="H143" s="253"/>
      <c r="I143" s="253"/>
      <c r="J143" s="253"/>
      <c r="K143" s="253"/>
      <c r="L143" s="253"/>
      <c r="M143" s="253"/>
      <c r="N143" s="253"/>
      <c r="O143" s="253"/>
    </row>
    <row r="144" spans="1:16" ht="77.25" customHeight="1" thickBot="1">
      <c r="A144" s="399" t="s">
        <v>745</v>
      </c>
      <c r="B144" s="387" t="s">
        <v>746</v>
      </c>
      <c r="C144" s="402" t="s">
        <v>747</v>
      </c>
      <c r="D144" s="403"/>
      <c r="E144" s="403"/>
      <c r="F144" s="403"/>
      <c r="G144" s="404"/>
      <c r="H144" s="405" t="s">
        <v>748</v>
      </c>
      <c r="I144" s="406"/>
      <c r="J144" s="379" t="s">
        <v>749</v>
      </c>
      <c r="K144" s="380"/>
      <c r="L144" s="380"/>
      <c r="M144" s="381"/>
      <c r="N144" s="382" t="s">
        <v>750</v>
      </c>
      <c r="O144" s="383"/>
      <c r="P144" s="384" t="s">
        <v>751</v>
      </c>
    </row>
    <row r="145" spans="1:16" ht="16.2" thickBot="1">
      <c r="A145" s="400"/>
      <c r="B145" s="388"/>
      <c r="C145" s="387" t="s">
        <v>752</v>
      </c>
      <c r="D145" s="390" t="s">
        <v>753</v>
      </c>
      <c r="E145" s="391"/>
      <c r="F145" s="392"/>
      <c r="G145" s="387" t="s">
        <v>754</v>
      </c>
      <c r="H145" s="393" t="s">
        <v>635</v>
      </c>
      <c r="I145" s="393" t="s">
        <v>631</v>
      </c>
      <c r="J145" s="393" t="s">
        <v>631</v>
      </c>
      <c r="K145" s="393" t="s">
        <v>755</v>
      </c>
      <c r="L145" s="387" t="s">
        <v>756</v>
      </c>
      <c r="M145" s="387" t="s">
        <v>757</v>
      </c>
      <c r="N145" s="393" t="s">
        <v>635</v>
      </c>
      <c r="O145" s="407" t="s">
        <v>631</v>
      </c>
      <c r="P145" s="385"/>
    </row>
    <row r="146" spans="1:16">
      <c r="A146" s="400"/>
      <c r="B146" s="388"/>
      <c r="C146" s="388"/>
      <c r="D146" s="387" t="s">
        <v>758</v>
      </c>
      <c r="E146" s="396" t="s">
        <v>759</v>
      </c>
      <c r="F146" s="407" t="s">
        <v>760</v>
      </c>
      <c r="G146" s="388"/>
      <c r="H146" s="394"/>
      <c r="I146" s="394"/>
      <c r="J146" s="394"/>
      <c r="K146" s="394"/>
      <c r="L146" s="388"/>
      <c r="M146" s="388"/>
      <c r="N146" s="394"/>
      <c r="O146" s="408"/>
      <c r="P146" s="385"/>
    </row>
    <row r="147" spans="1:16">
      <c r="A147" s="400"/>
      <c r="B147" s="388"/>
      <c r="C147" s="388"/>
      <c r="D147" s="388"/>
      <c r="E147" s="397"/>
      <c r="F147" s="408"/>
      <c r="G147" s="388"/>
      <c r="H147" s="394"/>
      <c r="I147" s="394"/>
      <c r="J147" s="394"/>
      <c r="K147" s="394"/>
      <c r="L147" s="388"/>
      <c r="M147" s="388"/>
      <c r="N147" s="394"/>
      <c r="O147" s="408"/>
      <c r="P147" s="385"/>
    </row>
    <row r="148" spans="1:16" ht="18.75" customHeight="1" thickBot="1">
      <c r="A148" s="401"/>
      <c r="B148" s="389"/>
      <c r="C148" s="389"/>
      <c r="D148" s="389"/>
      <c r="E148" s="398"/>
      <c r="F148" s="409"/>
      <c r="G148" s="389"/>
      <c r="H148" s="395"/>
      <c r="I148" s="395"/>
      <c r="J148" s="395"/>
      <c r="K148" s="395"/>
      <c r="L148" s="389"/>
      <c r="M148" s="389"/>
      <c r="N148" s="395"/>
      <c r="O148" s="409"/>
      <c r="P148" s="386"/>
    </row>
    <row r="149" spans="1:16" ht="15" thickBot="1">
      <c r="A149" s="265">
        <v>1</v>
      </c>
      <c r="B149" s="265">
        <v>2</v>
      </c>
      <c r="C149" s="265">
        <v>3</v>
      </c>
      <c r="D149" s="265">
        <v>4</v>
      </c>
      <c r="E149" s="265">
        <v>5</v>
      </c>
      <c r="F149" s="265">
        <v>6</v>
      </c>
      <c r="G149" s="265">
        <v>7</v>
      </c>
      <c r="H149" s="265">
        <v>8</v>
      </c>
      <c r="I149" s="265">
        <v>9</v>
      </c>
      <c r="J149" s="265">
        <v>10</v>
      </c>
      <c r="K149" s="265">
        <v>11</v>
      </c>
      <c r="L149" s="265">
        <v>12</v>
      </c>
      <c r="M149" s="265">
        <v>13</v>
      </c>
      <c r="N149" s="265">
        <v>14</v>
      </c>
      <c r="O149" s="265">
        <v>15</v>
      </c>
      <c r="P149" s="265">
        <v>16</v>
      </c>
    </row>
    <row r="150" spans="1:16">
      <c r="A150" s="264">
        <v>1</v>
      </c>
      <c r="B150" s="244" t="s">
        <v>844</v>
      </c>
      <c r="C150" s="270">
        <v>1</v>
      </c>
      <c r="D150" s="270" t="s">
        <v>282</v>
      </c>
      <c r="E150" s="270" t="s">
        <v>282</v>
      </c>
      <c r="F150" s="270" t="s">
        <v>282</v>
      </c>
      <c r="G150" s="270" t="s">
        <v>282</v>
      </c>
      <c r="H150" s="270">
        <v>1</v>
      </c>
      <c r="I150" s="270" t="s">
        <v>282</v>
      </c>
      <c r="J150" s="270" t="s">
        <v>282</v>
      </c>
      <c r="K150" s="270" t="s">
        <v>282</v>
      </c>
      <c r="L150" s="270" t="s">
        <v>282</v>
      </c>
      <c r="M150" s="270" t="s">
        <v>282</v>
      </c>
      <c r="N150" s="270">
        <v>1</v>
      </c>
      <c r="O150" s="270" t="s">
        <v>282</v>
      </c>
      <c r="P150" s="271"/>
    </row>
    <row r="151" spans="1:16">
      <c r="A151" s="259">
        <v>2</v>
      </c>
      <c r="B151" s="245" t="s">
        <v>844</v>
      </c>
      <c r="C151" s="270" t="s">
        <v>282</v>
      </c>
      <c r="D151" s="69">
        <v>1</v>
      </c>
      <c r="E151" s="270" t="s">
        <v>282</v>
      </c>
      <c r="F151" s="270" t="s">
        <v>282</v>
      </c>
      <c r="G151" s="270" t="s">
        <v>282</v>
      </c>
      <c r="H151" s="69">
        <v>1</v>
      </c>
      <c r="I151" s="270" t="s">
        <v>282</v>
      </c>
      <c r="J151" s="270" t="s">
        <v>282</v>
      </c>
      <c r="K151" s="270" t="s">
        <v>282</v>
      </c>
      <c r="L151" s="270" t="s">
        <v>282</v>
      </c>
      <c r="M151" s="270" t="s">
        <v>282</v>
      </c>
      <c r="N151" s="69">
        <v>1</v>
      </c>
      <c r="O151" s="270" t="s">
        <v>282</v>
      </c>
      <c r="P151" s="272"/>
    </row>
    <row r="152" spans="1:16">
      <c r="A152" s="112">
        <v>3</v>
      </c>
      <c r="B152" s="245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</row>
    <row r="153" spans="1:16">
      <c r="A153" s="264">
        <v>4</v>
      </c>
      <c r="B153" s="245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</row>
    <row r="154" spans="1:16">
      <c r="A154" s="259">
        <v>5</v>
      </c>
      <c r="B154" s="245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</row>
    <row r="155" spans="1:16">
      <c r="A155" s="112">
        <v>6</v>
      </c>
      <c r="B155" s="245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</row>
    <row r="156" spans="1:16">
      <c r="A156" s="264">
        <v>7</v>
      </c>
      <c r="B156" s="245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</row>
    <row r="157" spans="1:16">
      <c r="A157" s="259">
        <v>8</v>
      </c>
      <c r="B157" s="245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</row>
    <row r="158" spans="1:16">
      <c r="A158" s="112">
        <v>9</v>
      </c>
      <c r="B158" s="245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</row>
    <row r="159" spans="1:16">
      <c r="A159" s="264">
        <v>10</v>
      </c>
      <c r="B159" s="245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</row>
    <row r="160" spans="1:16">
      <c r="A160" s="259">
        <v>11</v>
      </c>
      <c r="B160" s="245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</row>
    <row r="161" spans="1:16">
      <c r="A161" s="112">
        <v>12</v>
      </c>
      <c r="B161" s="245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</row>
    <row r="162" spans="1:16" ht="15.75" customHeight="1">
      <c r="A162" s="256"/>
      <c r="B162" s="412" t="s">
        <v>858</v>
      </c>
      <c r="C162" s="412"/>
      <c r="D162" s="412"/>
      <c r="E162" s="255"/>
      <c r="F162" s="255"/>
      <c r="G162" s="255"/>
      <c r="H162" s="255"/>
      <c r="I162" s="255"/>
      <c r="J162" s="255"/>
      <c r="K162" s="255"/>
      <c r="L162" s="412" t="s">
        <v>806</v>
      </c>
      <c r="M162" s="412"/>
      <c r="N162" s="412"/>
      <c r="O162" s="412"/>
      <c r="P162" s="255"/>
    </row>
    <row r="163" spans="1:16" ht="15" customHeight="1">
      <c r="A163" s="256"/>
      <c r="B163" s="410" t="s">
        <v>868</v>
      </c>
      <c r="C163" s="410"/>
      <c r="D163" s="410"/>
      <c r="E163" s="255"/>
      <c r="F163" s="255"/>
      <c r="G163" s="255"/>
      <c r="H163" s="255"/>
      <c r="I163" s="255"/>
      <c r="J163" s="255"/>
      <c r="K163" s="255"/>
      <c r="L163" s="410" t="s">
        <v>870</v>
      </c>
      <c r="M163" s="410"/>
      <c r="N163" s="410"/>
      <c r="O163" s="410"/>
      <c r="P163" s="255"/>
    </row>
    <row r="164" spans="1:16">
      <c r="A164" s="256"/>
      <c r="B164" s="255"/>
      <c r="C164" s="255"/>
      <c r="D164" s="255"/>
      <c r="E164" s="255"/>
      <c r="F164" s="255"/>
      <c r="G164" s="255"/>
      <c r="H164" s="255"/>
      <c r="I164" s="255"/>
      <c r="J164" s="255"/>
      <c r="K164" s="255"/>
      <c r="L164" s="255"/>
      <c r="M164" s="255"/>
      <c r="N164" s="255"/>
      <c r="O164" s="255"/>
      <c r="P164" s="255"/>
    </row>
    <row r="165" spans="1:16">
      <c r="A165" s="256"/>
      <c r="B165" s="255"/>
      <c r="C165" s="255"/>
      <c r="D165" s="255"/>
      <c r="E165" s="255"/>
      <c r="F165" s="255"/>
      <c r="G165" s="255"/>
      <c r="H165" s="255"/>
      <c r="I165" s="255"/>
      <c r="J165" s="255"/>
      <c r="K165" s="255"/>
      <c r="L165" s="255"/>
      <c r="M165" s="255"/>
      <c r="N165" s="255"/>
      <c r="O165" s="255"/>
      <c r="P165" s="255"/>
    </row>
    <row r="166" spans="1:16">
      <c r="A166" s="256"/>
      <c r="B166" s="411"/>
      <c r="C166" s="411"/>
      <c r="D166" s="273"/>
      <c r="E166" s="255"/>
      <c r="F166" s="255"/>
      <c r="G166" s="255"/>
      <c r="H166" s="255"/>
      <c r="I166" s="255"/>
      <c r="J166" s="255"/>
      <c r="K166" s="258"/>
      <c r="L166" s="411"/>
      <c r="M166" s="411"/>
      <c r="N166" s="411"/>
      <c r="O166" s="255"/>
      <c r="P166" s="258"/>
    </row>
    <row r="167" spans="1:16">
      <c r="A167" s="256"/>
      <c r="B167" s="411" t="s">
        <v>869</v>
      </c>
      <c r="C167" s="411"/>
      <c r="D167" s="411"/>
      <c r="E167" s="255"/>
      <c r="F167" s="255"/>
      <c r="G167" s="255"/>
      <c r="H167" s="255"/>
      <c r="I167" s="255"/>
      <c r="J167" s="255"/>
      <c r="K167" s="255"/>
      <c r="L167" s="411" t="s">
        <v>871</v>
      </c>
      <c r="M167" s="411"/>
      <c r="N167" s="411"/>
      <c r="O167" s="411"/>
      <c r="P167" s="255"/>
    </row>
  </sheetData>
  <mergeCells count="163">
    <mergeCell ref="B167:D167"/>
    <mergeCell ref="L167:O167"/>
    <mergeCell ref="L163:O163"/>
    <mergeCell ref="L162:O162"/>
    <mergeCell ref="L111:N111"/>
    <mergeCell ref="B76:D76"/>
    <mergeCell ref="B77:D77"/>
    <mergeCell ref="B78:D78"/>
    <mergeCell ref="B133:D133"/>
    <mergeCell ref="B134:D134"/>
    <mergeCell ref="B135:D135"/>
    <mergeCell ref="B139:D139"/>
    <mergeCell ref="L139:O139"/>
    <mergeCell ref="L106:N106"/>
    <mergeCell ref="B109:C109"/>
    <mergeCell ref="L109:N109"/>
    <mergeCell ref="A85:O85"/>
    <mergeCell ref="A87:A91"/>
    <mergeCell ref="B87:B91"/>
    <mergeCell ref="L77:N77"/>
    <mergeCell ref="B80:C80"/>
    <mergeCell ref="L80:N80"/>
    <mergeCell ref="A113:O113"/>
    <mergeCell ref="A115:A119"/>
    <mergeCell ref="P87:P91"/>
    <mergeCell ref="C88:C91"/>
    <mergeCell ref="D88:F88"/>
    <mergeCell ref="G88:G91"/>
    <mergeCell ref="H88:H91"/>
    <mergeCell ref="I88:I91"/>
    <mergeCell ref="J88:J91"/>
    <mergeCell ref="K88:K91"/>
    <mergeCell ref="L88:L91"/>
    <mergeCell ref="M88:M91"/>
    <mergeCell ref="N88:N91"/>
    <mergeCell ref="O88:O91"/>
    <mergeCell ref="D89:D91"/>
    <mergeCell ref="E89:E91"/>
    <mergeCell ref="F89:F91"/>
    <mergeCell ref="C87:G87"/>
    <mergeCell ref="H87:I87"/>
    <mergeCell ref="J87:M87"/>
    <mergeCell ref="N87:O87"/>
    <mergeCell ref="A1:O1"/>
    <mergeCell ref="A3:A7"/>
    <mergeCell ref="B3:B7"/>
    <mergeCell ref="C3:G3"/>
    <mergeCell ref="H3:I3"/>
    <mergeCell ref="J3:M3"/>
    <mergeCell ref="N3:O3"/>
    <mergeCell ref="N4:N7"/>
    <mergeCell ref="O4:O7"/>
    <mergeCell ref="D5:D7"/>
    <mergeCell ref="E5:E7"/>
    <mergeCell ref="F5:F7"/>
    <mergeCell ref="L25:N25"/>
    <mergeCell ref="L22:N22"/>
    <mergeCell ref="D31:D33"/>
    <mergeCell ref="A27:O27"/>
    <mergeCell ref="A29:A33"/>
    <mergeCell ref="B29:B33"/>
    <mergeCell ref="C29:G29"/>
    <mergeCell ref="H29:I29"/>
    <mergeCell ref="J29:M29"/>
    <mergeCell ref="N29:O29"/>
    <mergeCell ref="P3:P7"/>
    <mergeCell ref="C4:C7"/>
    <mergeCell ref="D4:F4"/>
    <mergeCell ref="G4:G7"/>
    <mergeCell ref="H4:H7"/>
    <mergeCell ref="I4:I7"/>
    <mergeCell ref="J4:J7"/>
    <mergeCell ref="K4:K7"/>
    <mergeCell ref="L4:L7"/>
    <mergeCell ref="M4:M7"/>
    <mergeCell ref="P29:P33"/>
    <mergeCell ref="C30:C33"/>
    <mergeCell ref="D30:F30"/>
    <mergeCell ref="G30:G33"/>
    <mergeCell ref="H30:H33"/>
    <mergeCell ref="I30:I33"/>
    <mergeCell ref="J30:J33"/>
    <mergeCell ref="K30:K33"/>
    <mergeCell ref="L30:L33"/>
    <mergeCell ref="M30:M33"/>
    <mergeCell ref="N30:N33"/>
    <mergeCell ref="O30:O33"/>
    <mergeCell ref="E31:E33"/>
    <mergeCell ref="F31:F33"/>
    <mergeCell ref="A56:O56"/>
    <mergeCell ref="A58:A62"/>
    <mergeCell ref="B58:B62"/>
    <mergeCell ref="C58:G58"/>
    <mergeCell ref="H58:I58"/>
    <mergeCell ref="J58:M58"/>
    <mergeCell ref="N58:O58"/>
    <mergeCell ref="L48:N48"/>
    <mergeCell ref="B51:C51"/>
    <mergeCell ref="L51:N51"/>
    <mergeCell ref="P58:P62"/>
    <mergeCell ref="C59:C62"/>
    <mergeCell ref="D59:F59"/>
    <mergeCell ref="G59:G62"/>
    <mergeCell ref="H59:H62"/>
    <mergeCell ref="I59:I62"/>
    <mergeCell ref="J59:J62"/>
    <mergeCell ref="K59:K62"/>
    <mergeCell ref="L59:L62"/>
    <mergeCell ref="M59:M62"/>
    <mergeCell ref="N59:N62"/>
    <mergeCell ref="O59:O62"/>
    <mergeCell ref="D60:D62"/>
    <mergeCell ref="E60:E62"/>
    <mergeCell ref="F60:F62"/>
    <mergeCell ref="B115:B119"/>
    <mergeCell ref="C115:G115"/>
    <mergeCell ref="H115:I115"/>
    <mergeCell ref="J115:M115"/>
    <mergeCell ref="N115:O115"/>
    <mergeCell ref="P115:P119"/>
    <mergeCell ref="C116:C119"/>
    <mergeCell ref="D116:F116"/>
    <mergeCell ref="G116:G119"/>
    <mergeCell ref="H116:H119"/>
    <mergeCell ref="I116:I119"/>
    <mergeCell ref="J116:J119"/>
    <mergeCell ref="K116:K119"/>
    <mergeCell ref="L116:L119"/>
    <mergeCell ref="M116:M119"/>
    <mergeCell ref="N116:N119"/>
    <mergeCell ref="O116:O119"/>
    <mergeCell ref="D117:D119"/>
    <mergeCell ref="E117:E119"/>
    <mergeCell ref="F117:F119"/>
    <mergeCell ref="L134:N134"/>
    <mergeCell ref="B137:C137"/>
    <mergeCell ref="L137:N137"/>
    <mergeCell ref="A142:O142"/>
    <mergeCell ref="A144:A148"/>
    <mergeCell ref="B144:B148"/>
    <mergeCell ref="C144:G144"/>
    <mergeCell ref="H144:I144"/>
    <mergeCell ref="J144:M144"/>
    <mergeCell ref="N144:O144"/>
    <mergeCell ref="B166:C166"/>
    <mergeCell ref="L166:N166"/>
    <mergeCell ref="P144:P148"/>
    <mergeCell ref="C145:C148"/>
    <mergeCell ref="D145:F145"/>
    <mergeCell ref="G145:G148"/>
    <mergeCell ref="H145:H148"/>
    <mergeCell ref="I145:I148"/>
    <mergeCell ref="J145:J148"/>
    <mergeCell ref="K145:K148"/>
    <mergeCell ref="L145:L148"/>
    <mergeCell ref="M145:M148"/>
    <mergeCell ref="N145:N148"/>
    <mergeCell ref="O145:O148"/>
    <mergeCell ref="D146:D148"/>
    <mergeCell ref="E146:E148"/>
    <mergeCell ref="F146:F148"/>
    <mergeCell ref="B162:D162"/>
    <mergeCell ref="B163:D163"/>
  </mergeCells>
  <pageMargins left="0.55000000000000004" right="0.31496062992125984" top="0.74803149606299213" bottom="0.74803149606299213" header="0.31496062992125984" footer="0.31496062992125984"/>
  <pageSetup paperSize="5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AMJ</vt:lpstr>
      <vt:lpstr>SISTEMATIKA</vt:lpstr>
      <vt:lpstr>LPPD</vt:lpstr>
      <vt:lpstr>ASET TETAP</vt:lpstr>
      <vt:lpstr>ASET TDK TETAP</vt:lpstr>
      <vt:lpstr>ASET TETAP 2017</vt:lpstr>
      <vt:lpstr>ASET TDK TETAP 2017</vt:lpstr>
      <vt:lpstr>Kekayaan desa</vt:lpstr>
      <vt:lpstr>Sheet1</vt:lpstr>
      <vt:lpstr>'Kekayaan desa'!Print_Area</vt:lpstr>
      <vt:lpstr>'ASET TDK TETAP'!Print_Titles</vt:lpstr>
      <vt:lpstr>'ASET TETAP'!Print_Titles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Everythin-PC</dc:creator>
  <cp:lastModifiedBy>USER</cp:lastModifiedBy>
  <cp:lastPrinted>2018-09-28T14:30:26Z</cp:lastPrinted>
  <dcterms:created xsi:type="dcterms:W3CDTF">2010-05-27T12:09:38Z</dcterms:created>
  <dcterms:modified xsi:type="dcterms:W3CDTF">2018-10-04T01:49:25Z</dcterms:modified>
</cp:coreProperties>
</file>